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_content\content\028-tidslogg\"/>
    </mc:Choice>
  </mc:AlternateContent>
  <xr:revisionPtr revIDLastSave="0" documentId="13_ncr:1_{D06CBA89-3A99-4225-A512-BAF71AF1F93D}" xr6:coauthVersionLast="47" xr6:coauthVersionMax="47" xr10:uidLastSave="{00000000-0000-0000-0000-000000000000}"/>
  <bookViews>
    <workbookView xWindow="-110" yWindow="-110" windowWidth="25820" windowHeight="13900" tabRatio="643" xr2:uid="{00000000-000D-0000-FFFF-FFFF00000000}"/>
  </bookViews>
  <sheets>
    <sheet name="anpassa" sheetId="55" r:id="rId1"/>
    <sheet name="aug" sheetId="54" r:id="rId2"/>
    <sheet name="sep" sheetId="72" r:id="rId3"/>
    <sheet name="okt" sheetId="73" r:id="rId4"/>
    <sheet name="nov" sheetId="74" r:id="rId5"/>
    <sheet name="dec" sheetId="75" r:id="rId6"/>
    <sheet name="jan" sheetId="76" r:id="rId7"/>
    <sheet name="feb" sheetId="79" r:id="rId8"/>
    <sheet name="mar" sheetId="80" r:id="rId9"/>
    <sheet name="apr" sheetId="81" r:id="rId10"/>
    <sheet name="maj" sheetId="82" r:id="rId11"/>
    <sheet name="jun" sheetId="83" r:id="rId12"/>
    <sheet name="jul" sheetId="84" r:id="rId13"/>
  </sheets>
  <definedNames>
    <definedName name="_xlnm._FilterDatabase" localSheetId="0" hidden="1">anpassa!#REF!</definedName>
    <definedName name="_xlnm._FilterDatabase" localSheetId="9" hidden="1">apr!$G$3:$O$33</definedName>
    <definedName name="_xlnm._FilterDatabase" localSheetId="1" hidden="1">aug!$G$3:$O$34</definedName>
    <definedName name="_xlnm._FilterDatabase" localSheetId="5" hidden="1">dec!$G$3:$O$34</definedName>
    <definedName name="_xlnm._FilterDatabase" localSheetId="7" hidden="1">feb!$G$3:$O$31</definedName>
    <definedName name="_xlnm._FilterDatabase" localSheetId="6" hidden="1">jan!$G$3:$O$34</definedName>
    <definedName name="_xlnm._FilterDatabase" localSheetId="12" hidden="1">jul!$G$3:$O$34</definedName>
    <definedName name="_xlnm._FilterDatabase" localSheetId="11" hidden="1">jun!$G$3:$O$33</definedName>
    <definedName name="_xlnm._FilterDatabase" localSheetId="10" hidden="1">maj!$G$3:$O$34</definedName>
    <definedName name="_xlnm._FilterDatabase" localSheetId="8" hidden="1">mar!$G$3:$O$34</definedName>
    <definedName name="_xlnm._FilterDatabase" localSheetId="4" hidden="1">nov!$G$3:$O$33</definedName>
    <definedName name="_xlnm._FilterDatabase" localSheetId="3" hidden="1">okt!$G$3:$O$34</definedName>
    <definedName name="_xlnm._FilterDatabase" localSheetId="2" hidden="1">sep!$G$3:$O$33</definedName>
    <definedName name="_xlnm.Print_Titles" localSheetId="0">anpassa!$2:$15</definedName>
    <definedName name="_xlnm.Print_Titles" localSheetId="9">apr!$2:$3</definedName>
    <definedName name="_xlnm.Print_Titles" localSheetId="1">aug!$2:$3</definedName>
    <definedName name="_xlnm.Print_Titles" localSheetId="5">dec!$2:$3</definedName>
    <definedName name="_xlnm.Print_Titles" localSheetId="7">feb!$2:$3</definedName>
    <definedName name="_xlnm.Print_Titles" localSheetId="6">jan!$2:$3</definedName>
    <definedName name="_xlnm.Print_Titles" localSheetId="12">jul!$2:$3</definedName>
    <definedName name="_xlnm.Print_Titles" localSheetId="11">jun!$2:$3</definedName>
    <definedName name="_xlnm.Print_Titles" localSheetId="10">maj!$2:$3</definedName>
    <definedName name="_xlnm.Print_Titles" localSheetId="8">mar!$2:$3</definedName>
    <definedName name="_xlnm.Print_Titles" localSheetId="4">nov!$2:$3</definedName>
    <definedName name="_xlnm.Print_Titles" localSheetId="3">okt!$2:$3</definedName>
    <definedName name="_xlnm.Print_Titles" localSheetId="2">sep!$2:$3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55" l="1"/>
  <c r="I16" i="55"/>
  <c r="I17" i="55"/>
  <c r="I18" i="55"/>
  <c r="I19" i="55"/>
  <c r="I20" i="55"/>
  <c r="I21" i="55"/>
  <c r="B25" i="55"/>
  <c r="I22" i="55" l="1"/>
  <c r="C2" i="84"/>
  <c r="B4" i="84"/>
  <c r="B5" i="84" s="1"/>
  <c r="C5" i="84" s="1"/>
  <c r="C2" i="83"/>
  <c r="B4" i="83"/>
  <c r="B5" i="83" s="1"/>
  <c r="B6" i="83" s="1"/>
  <c r="C2" i="82"/>
  <c r="B4" i="82"/>
  <c r="B5" i="82" s="1"/>
  <c r="C5" i="82" s="1"/>
  <c r="B4" i="81"/>
  <c r="B5" i="81" s="1"/>
  <c r="C5" i="81" s="1"/>
  <c r="C2" i="81"/>
  <c r="C2" i="80"/>
  <c r="B4" i="80"/>
  <c r="B5" i="80" s="1"/>
  <c r="C5" i="80" s="1"/>
  <c r="C2" i="79"/>
  <c r="B4" i="79"/>
  <c r="B5" i="79" s="1"/>
  <c r="B6" i="79" s="1"/>
  <c r="C2" i="76"/>
  <c r="B4" i="76"/>
  <c r="C4" i="76" s="1"/>
  <c r="C2" i="75"/>
  <c r="C2" i="74"/>
  <c r="C2" i="73"/>
  <c r="C2" i="72"/>
  <c r="C2" i="54"/>
  <c r="B23" i="55"/>
  <c r="B4" i="75" s="1"/>
  <c r="O4" i="76" l="1"/>
  <c r="G4" i="76"/>
  <c r="C4" i="84"/>
  <c r="O4" i="84" s="1"/>
  <c r="C4" i="75"/>
  <c r="O4" i="75" s="1"/>
  <c r="B5" i="75"/>
  <c r="C5" i="75" s="1"/>
  <c r="K5" i="75" s="1"/>
  <c r="B4" i="73"/>
  <c r="B4" i="72"/>
  <c r="B5" i="72" s="1"/>
  <c r="C5" i="72" s="1"/>
  <c r="B4" i="74"/>
  <c r="C4" i="74" s="1"/>
  <c r="L4" i="74" s="1"/>
  <c r="B7" i="83"/>
  <c r="C7" i="83" s="1"/>
  <c r="I7" i="83" s="1"/>
  <c r="C6" i="83"/>
  <c r="O6" i="83" s="1"/>
  <c r="C4" i="83"/>
  <c r="O4" i="83" s="1"/>
  <c r="C4" i="81"/>
  <c r="J4" i="81" s="1"/>
  <c r="C4" i="79"/>
  <c r="O4" i="79" s="1"/>
  <c r="B6" i="84"/>
  <c r="B7" i="84" s="1"/>
  <c r="C7" i="84" s="1"/>
  <c r="I7" i="84" s="1"/>
  <c r="B6" i="81"/>
  <c r="B7" i="81" s="1"/>
  <c r="B8" i="81" s="1"/>
  <c r="B6" i="80"/>
  <c r="B7" i="80" s="1"/>
  <c r="B8" i="80" s="1"/>
  <c r="O5" i="84"/>
  <c r="J5" i="84"/>
  <c r="I5" i="84"/>
  <c r="L5" i="84"/>
  <c r="K5" i="84"/>
  <c r="H5" i="84"/>
  <c r="G5" i="84"/>
  <c r="C5" i="83"/>
  <c r="O5" i="82"/>
  <c r="L5" i="82"/>
  <c r="K5" i="82"/>
  <c r="G5" i="82"/>
  <c r="H5" i="82"/>
  <c r="I5" i="82"/>
  <c r="J5" i="82"/>
  <c r="B6" i="82"/>
  <c r="C4" i="82"/>
  <c r="O5" i="81"/>
  <c r="L5" i="81"/>
  <c r="K5" i="81"/>
  <c r="J5" i="81"/>
  <c r="I5" i="81"/>
  <c r="H5" i="81"/>
  <c r="G5" i="81"/>
  <c r="G5" i="80"/>
  <c r="O5" i="80"/>
  <c r="L5" i="80"/>
  <c r="K5" i="80"/>
  <c r="J5" i="80"/>
  <c r="I5" i="80"/>
  <c r="H5" i="80"/>
  <c r="C4" i="80"/>
  <c r="B7" i="79"/>
  <c r="C6" i="79"/>
  <c r="C5" i="79"/>
  <c r="L4" i="76"/>
  <c r="K4" i="76"/>
  <c r="J4" i="76"/>
  <c r="I4" i="76"/>
  <c r="H4" i="76"/>
  <c r="B5" i="76"/>
  <c r="B4" i="54"/>
  <c r="G7" i="83" l="1"/>
  <c r="L7" i="83"/>
  <c r="J6" i="83"/>
  <c r="I6" i="83"/>
  <c r="G4" i="84"/>
  <c r="I4" i="84"/>
  <c r="L4" i="84"/>
  <c r="K4" i="84"/>
  <c r="J4" i="84"/>
  <c r="H4" i="84"/>
  <c r="J7" i="83"/>
  <c r="K7" i="83"/>
  <c r="B8" i="83"/>
  <c r="C8" i="83" s="1"/>
  <c r="C7" i="81"/>
  <c r="L7" i="81" s="1"/>
  <c r="H4" i="83"/>
  <c r="L7" i="84"/>
  <c r="G4" i="83"/>
  <c r="O7" i="84"/>
  <c r="C6" i="80"/>
  <c r="K6" i="80" s="1"/>
  <c r="K4" i="79"/>
  <c r="C7" i="80"/>
  <c r="H7" i="80" s="1"/>
  <c r="G4" i="79"/>
  <c r="L4" i="81"/>
  <c r="C6" i="84"/>
  <c r="H6" i="84" s="1"/>
  <c r="I4" i="79"/>
  <c r="G7" i="84"/>
  <c r="H4" i="81"/>
  <c r="L6" i="83"/>
  <c r="H7" i="84"/>
  <c r="H4" i="79"/>
  <c r="K4" i="81"/>
  <c r="B8" i="84"/>
  <c r="B9" i="84" s="1"/>
  <c r="G4" i="81"/>
  <c r="I4" i="81"/>
  <c r="K6" i="83"/>
  <c r="J4" i="79"/>
  <c r="L4" i="79"/>
  <c r="O4" i="81"/>
  <c r="C6" i="81"/>
  <c r="L6" i="81" s="1"/>
  <c r="G6" i="83"/>
  <c r="I5" i="75"/>
  <c r="J5" i="75"/>
  <c r="C4" i="72"/>
  <c r="H4" i="72" s="1"/>
  <c r="L5" i="75"/>
  <c r="B6" i="72"/>
  <c r="C6" i="72" s="1"/>
  <c r="J4" i="74"/>
  <c r="J4" i="75"/>
  <c r="L4" i="75"/>
  <c r="K4" i="75"/>
  <c r="I4" i="75"/>
  <c r="G4" i="75"/>
  <c r="H4" i="75"/>
  <c r="B6" i="75"/>
  <c r="B7" i="75" s="1"/>
  <c r="O5" i="75"/>
  <c r="G5" i="75"/>
  <c r="B5" i="74"/>
  <c r="C5" i="74" s="1"/>
  <c r="H5" i="75"/>
  <c r="O4" i="74"/>
  <c r="G4" i="74"/>
  <c r="H4" i="74"/>
  <c r="I4" i="74"/>
  <c r="B5" i="73"/>
  <c r="C4" i="73"/>
  <c r="H4" i="73" s="1"/>
  <c r="K4" i="74"/>
  <c r="L4" i="83"/>
  <c r="K4" i="83"/>
  <c r="J4" i="83"/>
  <c r="I4" i="83"/>
  <c r="H6" i="83"/>
  <c r="H7" i="83"/>
  <c r="O7" i="83"/>
  <c r="K7" i="84"/>
  <c r="J7" i="84"/>
  <c r="N5" i="84"/>
  <c r="L5" i="83"/>
  <c r="K5" i="83"/>
  <c r="O5" i="83"/>
  <c r="J5" i="83"/>
  <c r="I5" i="83"/>
  <c r="H5" i="83"/>
  <c r="G5" i="83"/>
  <c r="J4" i="82"/>
  <c r="I4" i="82"/>
  <c r="H4" i="82"/>
  <c r="G4" i="82"/>
  <c r="O4" i="82"/>
  <c r="L4" i="82"/>
  <c r="K4" i="82"/>
  <c r="B7" i="82"/>
  <c r="C6" i="82"/>
  <c r="N5" i="82"/>
  <c r="C8" i="81"/>
  <c r="B9" i="81"/>
  <c r="N5" i="81"/>
  <c r="N5" i="80"/>
  <c r="J4" i="80"/>
  <c r="I4" i="80"/>
  <c r="H4" i="80"/>
  <c r="O4" i="80"/>
  <c r="G4" i="80"/>
  <c r="L4" i="80"/>
  <c r="K4" i="80"/>
  <c r="C8" i="80"/>
  <c r="B9" i="80"/>
  <c r="O5" i="79"/>
  <c r="K5" i="79"/>
  <c r="J5" i="79"/>
  <c r="L5" i="79"/>
  <c r="H5" i="79"/>
  <c r="G5" i="79"/>
  <c r="I5" i="79"/>
  <c r="L6" i="79"/>
  <c r="K6" i="79"/>
  <c r="J6" i="79"/>
  <c r="H6" i="79"/>
  <c r="G6" i="79"/>
  <c r="I6" i="79"/>
  <c r="O6" i="79"/>
  <c r="C7" i="79"/>
  <c r="B8" i="79"/>
  <c r="N4" i="76"/>
  <c r="P4" i="76" s="1"/>
  <c r="C5" i="76"/>
  <c r="B6" i="76"/>
  <c r="I5" i="72"/>
  <c r="O5" i="72"/>
  <c r="H5" i="72"/>
  <c r="G5" i="72"/>
  <c r="L5" i="72"/>
  <c r="K5" i="72"/>
  <c r="J5" i="72"/>
  <c r="C4" i="54"/>
  <c r="B5" i="54"/>
  <c r="C5" i="54" s="1"/>
  <c r="G5" i="54" l="1"/>
  <c r="H5" i="54"/>
  <c r="I5" i="54"/>
  <c r="K5" i="54"/>
  <c r="L5" i="54"/>
  <c r="J5" i="54"/>
  <c r="O4" i="54"/>
  <c r="G4" i="54"/>
  <c r="H4" i="54"/>
  <c r="I4" i="54"/>
  <c r="J4" i="54"/>
  <c r="K4" i="54"/>
  <c r="L4" i="54"/>
  <c r="N4" i="84"/>
  <c r="P4" i="84" s="1"/>
  <c r="P5" i="84" s="1"/>
  <c r="B9" i="83"/>
  <c r="B10" i="83" s="1"/>
  <c r="N7" i="83"/>
  <c r="H6" i="80"/>
  <c r="O6" i="80"/>
  <c r="I6" i="80"/>
  <c r="J6" i="80"/>
  <c r="L6" i="80"/>
  <c r="C8" i="84"/>
  <c r="I8" i="84" s="1"/>
  <c r="J6" i="84"/>
  <c r="O6" i="84"/>
  <c r="N4" i="81"/>
  <c r="P4" i="81" s="1"/>
  <c r="P5" i="81" s="1"/>
  <c r="K7" i="81"/>
  <c r="J7" i="81"/>
  <c r="G7" i="81"/>
  <c r="O7" i="81"/>
  <c r="J7" i="80"/>
  <c r="H7" i="81"/>
  <c r="I7" i="81"/>
  <c r="O6" i="81"/>
  <c r="K6" i="81"/>
  <c r="H6" i="81"/>
  <c r="I6" i="81"/>
  <c r="G6" i="80"/>
  <c r="J6" i="81"/>
  <c r="G6" i="81"/>
  <c r="L6" i="84"/>
  <c r="O7" i="80"/>
  <c r="K7" i="80"/>
  <c r="L7" i="80"/>
  <c r="G7" i="80"/>
  <c r="I7" i="80"/>
  <c r="I6" i="84"/>
  <c r="K6" i="84"/>
  <c r="N4" i="79"/>
  <c r="P4" i="79" s="1"/>
  <c r="K4" i="72"/>
  <c r="J4" i="72"/>
  <c r="N6" i="83"/>
  <c r="I4" i="72"/>
  <c r="G6" i="84"/>
  <c r="O4" i="72"/>
  <c r="L4" i="72"/>
  <c r="G4" i="72"/>
  <c r="N5" i="75"/>
  <c r="B7" i="72"/>
  <c r="B8" i="72" s="1"/>
  <c r="C6" i="75"/>
  <c r="I6" i="75" s="1"/>
  <c r="N4" i="83"/>
  <c r="P4" i="83" s="1"/>
  <c r="N4" i="75"/>
  <c r="P4" i="75" s="1"/>
  <c r="N7" i="84"/>
  <c r="N4" i="74"/>
  <c r="P4" i="74" s="1"/>
  <c r="O4" i="73"/>
  <c r="J4" i="73"/>
  <c r="I4" i="73"/>
  <c r="G4" i="73"/>
  <c r="K4" i="73"/>
  <c r="L4" i="73"/>
  <c r="B6" i="74"/>
  <c r="B7" i="74" s="1"/>
  <c r="B6" i="73"/>
  <c r="C5" i="73"/>
  <c r="B10" i="84"/>
  <c r="C9" i="84"/>
  <c r="N5" i="83"/>
  <c r="L8" i="83"/>
  <c r="K8" i="83"/>
  <c r="J8" i="83"/>
  <c r="I8" i="83"/>
  <c r="G8" i="83"/>
  <c r="O8" i="83"/>
  <c r="H8" i="83"/>
  <c r="O6" i="82"/>
  <c r="L6" i="82"/>
  <c r="K6" i="82"/>
  <c r="J6" i="82"/>
  <c r="I6" i="82"/>
  <c r="H6" i="82"/>
  <c r="G6" i="82"/>
  <c r="C7" i="82"/>
  <c r="B8" i="82"/>
  <c r="N4" i="82"/>
  <c r="P4" i="82" s="1"/>
  <c r="P5" i="82" s="1"/>
  <c r="O8" i="81"/>
  <c r="L8" i="81"/>
  <c r="K8" i="81"/>
  <c r="J8" i="81"/>
  <c r="I8" i="81"/>
  <c r="H8" i="81"/>
  <c r="G8" i="81"/>
  <c r="B10" i="81"/>
  <c r="C9" i="81"/>
  <c r="O8" i="80"/>
  <c r="L8" i="80"/>
  <c r="K8" i="80"/>
  <c r="J8" i="80"/>
  <c r="I8" i="80"/>
  <c r="H8" i="80"/>
  <c r="G8" i="80"/>
  <c r="B10" i="80"/>
  <c r="C9" i="80"/>
  <c r="N4" i="80"/>
  <c r="P4" i="80" s="1"/>
  <c r="P5" i="80" s="1"/>
  <c r="C8" i="79"/>
  <c r="B9" i="79"/>
  <c r="N6" i="79"/>
  <c r="N5" i="79"/>
  <c r="H7" i="79"/>
  <c r="G7" i="79"/>
  <c r="K7" i="79"/>
  <c r="I7" i="79"/>
  <c r="O7" i="79"/>
  <c r="L7" i="79"/>
  <c r="J7" i="79"/>
  <c r="B7" i="76"/>
  <c r="C6" i="76"/>
  <c r="H5" i="76"/>
  <c r="O5" i="76"/>
  <c r="I5" i="76"/>
  <c r="G5" i="76"/>
  <c r="L5" i="76"/>
  <c r="K5" i="76"/>
  <c r="J5" i="76"/>
  <c r="C7" i="75"/>
  <c r="B8" i="75"/>
  <c r="L5" i="74"/>
  <c r="O5" i="74"/>
  <c r="K5" i="74"/>
  <c r="I5" i="74"/>
  <c r="H5" i="74"/>
  <c r="G5" i="74"/>
  <c r="J5" i="74"/>
  <c r="L6" i="72"/>
  <c r="K6" i="72"/>
  <c r="H6" i="72"/>
  <c r="J6" i="72"/>
  <c r="O6" i="72"/>
  <c r="I6" i="72"/>
  <c r="G6" i="72"/>
  <c r="N5" i="72"/>
  <c r="O5" i="54"/>
  <c r="B6" i="54"/>
  <c r="C6" i="54" s="1"/>
  <c r="C9" i="83" l="1"/>
  <c r="O9" i="83" s="1"/>
  <c r="O6" i="54"/>
  <c r="K6" i="54"/>
  <c r="L6" i="54"/>
  <c r="G6" i="54"/>
  <c r="H6" i="54"/>
  <c r="I6" i="54"/>
  <c r="J6" i="54"/>
  <c r="K8" i="84"/>
  <c r="H8" i="84"/>
  <c r="L8" i="84"/>
  <c r="J8" i="84"/>
  <c r="N7" i="80"/>
  <c r="N6" i="80"/>
  <c r="P6" i="80" s="1"/>
  <c r="N7" i="81"/>
  <c r="N6" i="81"/>
  <c r="P6" i="81" s="1"/>
  <c r="G8" i="84"/>
  <c r="O8" i="84"/>
  <c r="N6" i="84"/>
  <c r="P6" i="84" s="1"/>
  <c r="P7" i="84" s="1"/>
  <c r="P5" i="79"/>
  <c r="P6" i="79" s="1"/>
  <c r="N4" i="72"/>
  <c r="P4" i="72" s="1"/>
  <c r="P5" i="72" s="1"/>
  <c r="P5" i="75"/>
  <c r="G6" i="75"/>
  <c r="C7" i="72"/>
  <c r="K7" i="72" s="1"/>
  <c r="O6" i="75"/>
  <c r="P5" i="83"/>
  <c r="P6" i="83" s="1"/>
  <c r="P7" i="83" s="1"/>
  <c r="H6" i="75"/>
  <c r="J6" i="75"/>
  <c r="K6" i="75"/>
  <c r="L6" i="75"/>
  <c r="C6" i="74"/>
  <c r="H6" i="74" s="1"/>
  <c r="O5" i="73"/>
  <c r="K5" i="73"/>
  <c r="L5" i="73"/>
  <c r="J5" i="73"/>
  <c r="I5" i="73"/>
  <c r="H5" i="73"/>
  <c r="G5" i="73"/>
  <c r="B7" i="73"/>
  <c r="C6" i="73"/>
  <c r="N4" i="73"/>
  <c r="P4" i="73" s="1"/>
  <c r="N8" i="83"/>
  <c r="O9" i="84"/>
  <c r="K9" i="84"/>
  <c r="L9" i="84"/>
  <c r="J9" i="84"/>
  <c r="I9" i="84"/>
  <c r="H9" i="84"/>
  <c r="G9" i="84"/>
  <c r="C10" i="84"/>
  <c r="B11" i="84"/>
  <c r="C10" i="83"/>
  <c r="B11" i="83"/>
  <c r="B9" i="82"/>
  <c r="C8" i="82"/>
  <c r="I7" i="82"/>
  <c r="H7" i="82"/>
  <c r="G7" i="82"/>
  <c r="J7" i="82"/>
  <c r="O7" i="82"/>
  <c r="L7" i="82"/>
  <c r="K7" i="82"/>
  <c r="N6" i="82"/>
  <c r="P6" i="82" s="1"/>
  <c r="K9" i="81"/>
  <c r="J9" i="81"/>
  <c r="H9" i="81"/>
  <c r="G9" i="81"/>
  <c r="O9" i="81"/>
  <c r="I9" i="81"/>
  <c r="L9" i="81"/>
  <c r="B11" i="81"/>
  <c r="C10" i="81"/>
  <c r="N8" i="81"/>
  <c r="N8" i="80"/>
  <c r="B11" i="80"/>
  <c r="C10" i="80"/>
  <c r="I9" i="80"/>
  <c r="G9" i="80"/>
  <c r="K9" i="80"/>
  <c r="H9" i="80"/>
  <c r="O9" i="80"/>
  <c r="L9" i="80"/>
  <c r="J9" i="80"/>
  <c r="N7" i="79"/>
  <c r="B10" i="79"/>
  <c r="C9" i="79"/>
  <c r="J8" i="79"/>
  <c r="H8" i="79"/>
  <c r="L8" i="79"/>
  <c r="K8" i="79"/>
  <c r="I8" i="79"/>
  <c r="O8" i="79"/>
  <c r="G8" i="79"/>
  <c r="B8" i="76"/>
  <c r="C7" i="76"/>
  <c r="N5" i="76"/>
  <c r="P5" i="76" s="1"/>
  <c r="O6" i="76"/>
  <c r="K6" i="76"/>
  <c r="J6" i="76"/>
  <c r="I6" i="76"/>
  <c r="L6" i="76"/>
  <c r="G6" i="76"/>
  <c r="H6" i="76"/>
  <c r="G7" i="75"/>
  <c r="L7" i="75"/>
  <c r="O7" i="75"/>
  <c r="K7" i="75"/>
  <c r="J7" i="75"/>
  <c r="I7" i="75"/>
  <c r="H7" i="75"/>
  <c r="C8" i="75"/>
  <c r="B9" i="75"/>
  <c r="B8" i="74"/>
  <c r="C7" i="74"/>
  <c r="N5" i="74"/>
  <c r="P5" i="74" s="1"/>
  <c r="B9" i="72"/>
  <c r="C8" i="72"/>
  <c r="N6" i="72"/>
  <c r="B7" i="54"/>
  <c r="B8" i="54" s="1"/>
  <c r="N5" i="54"/>
  <c r="P7" i="81" l="1"/>
  <c r="P8" i="81" s="1"/>
  <c r="L9" i="83"/>
  <c r="G9" i="83"/>
  <c r="H9" i="83"/>
  <c r="I9" i="83"/>
  <c r="J9" i="83"/>
  <c r="K9" i="83"/>
  <c r="H7" i="72"/>
  <c r="L7" i="72"/>
  <c r="I7" i="72"/>
  <c r="N8" i="84"/>
  <c r="P8" i="84" s="1"/>
  <c r="P7" i="80"/>
  <c r="P8" i="80" s="1"/>
  <c r="P8" i="83"/>
  <c r="O7" i="72"/>
  <c r="G7" i="72"/>
  <c r="J7" i="72"/>
  <c r="N6" i="75"/>
  <c r="P6" i="75" s="1"/>
  <c r="J6" i="74"/>
  <c r="K6" i="74"/>
  <c r="O6" i="74"/>
  <c r="L6" i="74"/>
  <c r="I6" i="74"/>
  <c r="G6" i="74"/>
  <c r="N5" i="73"/>
  <c r="P5" i="73" s="1"/>
  <c r="P6" i="72"/>
  <c r="J6" i="73"/>
  <c r="H6" i="73"/>
  <c r="G6" i="73"/>
  <c r="O6" i="73"/>
  <c r="L6" i="73"/>
  <c r="K6" i="73"/>
  <c r="I6" i="73"/>
  <c r="C7" i="73"/>
  <c r="B8" i="73"/>
  <c r="P7" i="79"/>
  <c r="B12" i="84"/>
  <c r="C11" i="84"/>
  <c r="G10" i="84"/>
  <c r="J10" i="84"/>
  <c r="H10" i="84"/>
  <c r="I10" i="84"/>
  <c r="O10" i="84"/>
  <c r="L10" i="84"/>
  <c r="K10" i="84"/>
  <c r="N9" i="84"/>
  <c r="C11" i="83"/>
  <c r="B12" i="83"/>
  <c r="O10" i="83"/>
  <c r="L10" i="83"/>
  <c r="K10" i="83"/>
  <c r="J10" i="83"/>
  <c r="I10" i="83"/>
  <c r="H10" i="83"/>
  <c r="G10" i="83"/>
  <c r="N7" i="82"/>
  <c r="P7" i="82" s="1"/>
  <c r="O8" i="82"/>
  <c r="K8" i="82"/>
  <c r="L8" i="82"/>
  <c r="J8" i="82"/>
  <c r="I8" i="82"/>
  <c r="H8" i="82"/>
  <c r="G8" i="82"/>
  <c r="B10" i="82"/>
  <c r="C9" i="82"/>
  <c r="C11" i="81"/>
  <c r="B12" i="81"/>
  <c r="N9" i="81"/>
  <c r="H10" i="81"/>
  <c r="L10" i="81"/>
  <c r="G10" i="81"/>
  <c r="O10" i="81"/>
  <c r="K10" i="81"/>
  <c r="J10" i="81"/>
  <c r="I10" i="81"/>
  <c r="H10" i="80"/>
  <c r="G10" i="80"/>
  <c r="O10" i="80"/>
  <c r="L10" i="80"/>
  <c r="K10" i="80"/>
  <c r="J10" i="80"/>
  <c r="I10" i="80"/>
  <c r="C11" i="80"/>
  <c r="B12" i="80"/>
  <c r="N9" i="80"/>
  <c r="N8" i="79"/>
  <c r="O9" i="79"/>
  <c r="L9" i="79"/>
  <c r="K9" i="79"/>
  <c r="J9" i="79"/>
  <c r="I9" i="79"/>
  <c r="H9" i="79"/>
  <c r="G9" i="79"/>
  <c r="C10" i="79"/>
  <c r="B11" i="79"/>
  <c r="N6" i="76"/>
  <c r="P6" i="76" s="1"/>
  <c r="I7" i="76"/>
  <c r="H7" i="76"/>
  <c r="G7" i="76"/>
  <c r="O7" i="76"/>
  <c r="K7" i="76"/>
  <c r="J7" i="76"/>
  <c r="L7" i="76"/>
  <c r="C8" i="76"/>
  <c r="B9" i="76"/>
  <c r="N7" i="75"/>
  <c r="B10" i="75"/>
  <c r="C9" i="75"/>
  <c r="L8" i="75"/>
  <c r="H8" i="75"/>
  <c r="K8" i="75"/>
  <c r="J8" i="75"/>
  <c r="I8" i="75"/>
  <c r="G8" i="75"/>
  <c r="O8" i="75"/>
  <c r="I7" i="74"/>
  <c r="O7" i="74"/>
  <c r="H7" i="74"/>
  <c r="G7" i="74"/>
  <c r="L7" i="74"/>
  <c r="K7" i="74"/>
  <c r="J7" i="74"/>
  <c r="C8" i="74"/>
  <c r="B9" i="74"/>
  <c r="O8" i="72"/>
  <c r="H8" i="72"/>
  <c r="L8" i="72"/>
  <c r="K8" i="72"/>
  <c r="G8" i="72"/>
  <c r="J8" i="72"/>
  <c r="I8" i="72"/>
  <c r="B10" i="72"/>
  <c r="C9" i="72"/>
  <c r="C7" i="54"/>
  <c r="N6" i="54"/>
  <c r="B9" i="54"/>
  <c r="C8" i="54"/>
  <c r="N9" i="83" l="1"/>
  <c r="O8" i="54"/>
  <c r="G8" i="54"/>
  <c r="H8" i="54"/>
  <c r="I8" i="54"/>
  <c r="J8" i="54"/>
  <c r="K8" i="54"/>
  <c r="L8" i="54"/>
  <c r="G7" i="54"/>
  <c r="H7" i="54"/>
  <c r="I7" i="54"/>
  <c r="J7" i="54"/>
  <c r="K7" i="54"/>
  <c r="L7" i="54"/>
  <c r="P9" i="83"/>
  <c r="N7" i="72"/>
  <c r="P7" i="72" s="1"/>
  <c r="P9" i="84"/>
  <c r="P7" i="75"/>
  <c r="P9" i="81"/>
  <c r="N6" i="74"/>
  <c r="P6" i="74" s="1"/>
  <c r="P9" i="80"/>
  <c r="P8" i="79"/>
  <c r="K7" i="73"/>
  <c r="J7" i="73"/>
  <c r="I7" i="73"/>
  <c r="H7" i="73"/>
  <c r="G7" i="73"/>
  <c r="O7" i="73"/>
  <c r="L7" i="73"/>
  <c r="N6" i="73"/>
  <c r="P6" i="73" s="1"/>
  <c r="C8" i="73"/>
  <c r="B9" i="73"/>
  <c r="N10" i="84"/>
  <c r="N9" i="79"/>
  <c r="L11" i="84"/>
  <c r="K11" i="84"/>
  <c r="G11" i="84"/>
  <c r="J11" i="84"/>
  <c r="I11" i="84"/>
  <c r="H11" i="84"/>
  <c r="O11" i="84"/>
  <c r="B13" i="84"/>
  <c r="C12" i="84"/>
  <c r="N10" i="83"/>
  <c r="B13" i="83"/>
  <c r="C12" i="83"/>
  <c r="K11" i="83"/>
  <c r="J11" i="83"/>
  <c r="I11" i="83"/>
  <c r="H11" i="83"/>
  <c r="L11" i="83"/>
  <c r="G11" i="83"/>
  <c r="O11" i="83"/>
  <c r="I9" i="82"/>
  <c r="H9" i="82"/>
  <c r="G9" i="82"/>
  <c r="O9" i="82"/>
  <c r="L9" i="82"/>
  <c r="K9" i="82"/>
  <c r="J9" i="82"/>
  <c r="C10" i="82"/>
  <c r="B11" i="82"/>
  <c r="N8" i="82"/>
  <c r="P8" i="82" s="1"/>
  <c r="N10" i="81"/>
  <c r="C12" i="81"/>
  <c r="B13" i="81"/>
  <c r="L11" i="81"/>
  <c r="K11" i="81"/>
  <c r="I11" i="81"/>
  <c r="H11" i="81"/>
  <c r="J11" i="81"/>
  <c r="G11" i="81"/>
  <c r="O11" i="81"/>
  <c r="L11" i="80"/>
  <c r="K11" i="80"/>
  <c r="H11" i="80"/>
  <c r="J11" i="80"/>
  <c r="I11" i="80"/>
  <c r="G11" i="80"/>
  <c r="O11" i="80"/>
  <c r="C12" i="80"/>
  <c r="B13" i="80"/>
  <c r="N10" i="80"/>
  <c r="G10" i="79"/>
  <c r="L10" i="79"/>
  <c r="K10" i="79"/>
  <c r="J10" i="79"/>
  <c r="O10" i="79"/>
  <c r="I10" i="79"/>
  <c r="H10" i="79"/>
  <c r="C11" i="79"/>
  <c r="B12" i="79"/>
  <c r="B10" i="76"/>
  <c r="C9" i="76"/>
  <c r="N7" i="76"/>
  <c r="P7" i="76" s="1"/>
  <c r="O8" i="76"/>
  <c r="I8" i="76"/>
  <c r="L8" i="76"/>
  <c r="G8" i="76"/>
  <c r="K8" i="76"/>
  <c r="J8" i="76"/>
  <c r="H8" i="76"/>
  <c r="N8" i="75"/>
  <c r="O9" i="75"/>
  <c r="L9" i="75"/>
  <c r="K9" i="75"/>
  <c r="H9" i="75"/>
  <c r="G9" i="75"/>
  <c r="J9" i="75"/>
  <c r="I9" i="75"/>
  <c r="C10" i="75"/>
  <c r="B11" i="75"/>
  <c r="O8" i="74"/>
  <c r="J8" i="74"/>
  <c r="H8" i="74"/>
  <c r="L8" i="74"/>
  <c r="K8" i="74"/>
  <c r="G8" i="74"/>
  <c r="I8" i="74"/>
  <c r="B10" i="74"/>
  <c r="C9" i="74"/>
  <c r="N7" i="74"/>
  <c r="L9" i="72"/>
  <c r="K9" i="72"/>
  <c r="J9" i="72"/>
  <c r="H9" i="72"/>
  <c r="I9" i="72"/>
  <c r="G9" i="72"/>
  <c r="O9" i="72"/>
  <c r="N8" i="72"/>
  <c r="C10" i="72"/>
  <c r="B11" i="72"/>
  <c r="O7" i="54"/>
  <c r="B10" i="54"/>
  <c r="C9" i="54"/>
  <c r="P10" i="83" l="1"/>
  <c r="O9" i="54"/>
  <c r="J9" i="54"/>
  <c r="K9" i="54"/>
  <c r="L9" i="54"/>
  <c r="G9" i="54"/>
  <c r="H9" i="54"/>
  <c r="I9" i="54"/>
  <c r="P10" i="81"/>
  <c r="P8" i="75"/>
  <c r="P10" i="84"/>
  <c r="P8" i="72"/>
  <c r="P7" i="74"/>
  <c r="P9" i="79"/>
  <c r="P10" i="80"/>
  <c r="G8" i="73"/>
  <c r="O8" i="73"/>
  <c r="I8" i="73"/>
  <c r="J8" i="73"/>
  <c r="L8" i="73"/>
  <c r="K8" i="73"/>
  <c r="H8" i="73"/>
  <c r="N7" i="73"/>
  <c r="P7" i="73" s="1"/>
  <c r="C9" i="73"/>
  <c r="B10" i="73"/>
  <c r="N10" i="79"/>
  <c r="L12" i="84"/>
  <c r="O12" i="84"/>
  <c r="J12" i="84"/>
  <c r="I12" i="84"/>
  <c r="H12" i="84"/>
  <c r="G12" i="84"/>
  <c r="K12" i="84"/>
  <c r="C13" i="84"/>
  <c r="B14" i="84"/>
  <c r="N11" i="84"/>
  <c r="N11" i="83"/>
  <c r="O12" i="83"/>
  <c r="L12" i="83"/>
  <c r="K12" i="83"/>
  <c r="J12" i="83"/>
  <c r="I12" i="83"/>
  <c r="H12" i="83"/>
  <c r="G12" i="83"/>
  <c r="C13" i="83"/>
  <c r="B14" i="83"/>
  <c r="H10" i="82"/>
  <c r="G10" i="82"/>
  <c r="O10" i="82"/>
  <c r="L10" i="82"/>
  <c r="K10" i="82"/>
  <c r="J10" i="82"/>
  <c r="I10" i="82"/>
  <c r="N9" i="82"/>
  <c r="P9" i="82" s="1"/>
  <c r="C11" i="82"/>
  <c r="B12" i="82"/>
  <c r="G12" i="81"/>
  <c r="K12" i="81"/>
  <c r="J12" i="81"/>
  <c r="I12" i="81"/>
  <c r="O12" i="81"/>
  <c r="L12" i="81"/>
  <c r="H12" i="81"/>
  <c r="N11" i="81"/>
  <c r="C13" i="81"/>
  <c r="B14" i="81"/>
  <c r="H12" i="80"/>
  <c r="I12" i="80"/>
  <c r="G12" i="80"/>
  <c r="O12" i="80"/>
  <c r="L12" i="80"/>
  <c r="K12" i="80"/>
  <c r="J12" i="80"/>
  <c r="N11" i="80"/>
  <c r="C13" i="80"/>
  <c r="B14" i="80"/>
  <c r="B13" i="79"/>
  <c r="C12" i="79"/>
  <c r="L11" i="79"/>
  <c r="K11" i="79"/>
  <c r="I11" i="79"/>
  <c r="H11" i="79"/>
  <c r="G11" i="79"/>
  <c r="J11" i="79"/>
  <c r="O11" i="79"/>
  <c r="N8" i="76"/>
  <c r="P8" i="76" s="1"/>
  <c r="K9" i="76"/>
  <c r="I9" i="76"/>
  <c r="H9" i="76"/>
  <c r="O9" i="76"/>
  <c r="L9" i="76"/>
  <c r="J9" i="76"/>
  <c r="G9" i="76"/>
  <c r="C10" i="76"/>
  <c r="B11" i="76"/>
  <c r="C11" i="75"/>
  <c r="B12" i="75"/>
  <c r="O10" i="75"/>
  <c r="L10" i="75"/>
  <c r="J10" i="75"/>
  <c r="G10" i="75"/>
  <c r="K10" i="75"/>
  <c r="I10" i="75"/>
  <c r="H10" i="75"/>
  <c r="N9" i="75"/>
  <c r="H9" i="74"/>
  <c r="J9" i="74"/>
  <c r="I9" i="74"/>
  <c r="G9" i="74"/>
  <c r="L9" i="74"/>
  <c r="K9" i="74"/>
  <c r="O9" i="74"/>
  <c r="N8" i="74"/>
  <c r="C10" i="74"/>
  <c r="B11" i="74"/>
  <c r="H10" i="72"/>
  <c r="J10" i="72"/>
  <c r="G10" i="72"/>
  <c r="L10" i="72"/>
  <c r="O10" i="72"/>
  <c r="K10" i="72"/>
  <c r="I10" i="72"/>
  <c r="C11" i="72"/>
  <c r="B12" i="72"/>
  <c r="N9" i="72"/>
  <c r="P9" i="72" s="1"/>
  <c r="N7" i="54"/>
  <c r="N8" i="54"/>
  <c r="B11" i="54"/>
  <c r="C10" i="54"/>
  <c r="N4" i="54"/>
  <c r="P4" i="54" s="1"/>
  <c r="P5" i="54" s="1"/>
  <c r="P6" i="54" s="1"/>
  <c r="P11" i="83" l="1"/>
  <c r="O10" i="54"/>
  <c r="G10" i="54"/>
  <c r="H10" i="54"/>
  <c r="I10" i="54"/>
  <c r="J10" i="54"/>
  <c r="L10" i="54"/>
  <c r="K10" i="54"/>
  <c r="P9" i="75"/>
  <c r="P11" i="80"/>
  <c r="P11" i="81"/>
  <c r="P8" i="74"/>
  <c r="P11" i="84"/>
  <c r="P10" i="79"/>
  <c r="N8" i="73"/>
  <c r="P8" i="73" s="1"/>
  <c r="C10" i="73"/>
  <c r="B11" i="73"/>
  <c r="J9" i="73"/>
  <c r="G9" i="73"/>
  <c r="I9" i="73"/>
  <c r="H9" i="73"/>
  <c r="L9" i="73"/>
  <c r="O9" i="73"/>
  <c r="K9" i="73"/>
  <c r="N12" i="84"/>
  <c r="N12" i="81"/>
  <c r="C14" i="84"/>
  <c r="B15" i="84"/>
  <c r="K13" i="84"/>
  <c r="J13" i="84"/>
  <c r="O13" i="84"/>
  <c r="L13" i="84"/>
  <c r="I13" i="84"/>
  <c r="H13" i="84"/>
  <c r="G13" i="84"/>
  <c r="B15" i="83"/>
  <c r="C14" i="83"/>
  <c r="K13" i="83"/>
  <c r="J13" i="83"/>
  <c r="I13" i="83"/>
  <c r="H13" i="83"/>
  <c r="G13" i="83"/>
  <c r="O13" i="83"/>
  <c r="L13" i="83"/>
  <c r="N12" i="83"/>
  <c r="B13" i="82"/>
  <c r="C12" i="82"/>
  <c r="L11" i="82"/>
  <c r="K11" i="82"/>
  <c r="J11" i="82"/>
  <c r="I11" i="82"/>
  <c r="H11" i="82"/>
  <c r="G11" i="82"/>
  <c r="O11" i="82"/>
  <c r="N10" i="82"/>
  <c r="P10" i="82" s="1"/>
  <c r="G13" i="81"/>
  <c r="O13" i="81"/>
  <c r="K13" i="81"/>
  <c r="L13" i="81"/>
  <c r="J13" i="81"/>
  <c r="I13" i="81"/>
  <c r="H13" i="81"/>
  <c r="B15" i="81"/>
  <c r="C14" i="81"/>
  <c r="G13" i="80"/>
  <c r="O13" i="80"/>
  <c r="L13" i="80"/>
  <c r="K13" i="80"/>
  <c r="H13" i="80"/>
  <c r="J13" i="80"/>
  <c r="I13" i="80"/>
  <c r="B15" i="80"/>
  <c r="C14" i="80"/>
  <c r="N12" i="80"/>
  <c r="N11" i="79"/>
  <c r="L12" i="79"/>
  <c r="O12" i="79"/>
  <c r="K12" i="79"/>
  <c r="J12" i="79"/>
  <c r="I12" i="79"/>
  <c r="H12" i="79"/>
  <c r="G12" i="79"/>
  <c r="C13" i="79"/>
  <c r="B14" i="79"/>
  <c r="N10" i="75"/>
  <c r="N9" i="74"/>
  <c r="N9" i="76"/>
  <c r="P9" i="76" s="1"/>
  <c r="H10" i="76"/>
  <c r="G10" i="76"/>
  <c r="O10" i="76"/>
  <c r="J10" i="76"/>
  <c r="K10" i="76"/>
  <c r="L10" i="76"/>
  <c r="I10" i="76"/>
  <c r="C11" i="76"/>
  <c r="B12" i="76"/>
  <c r="K11" i="75"/>
  <c r="J11" i="75"/>
  <c r="I11" i="75"/>
  <c r="H11" i="75"/>
  <c r="G11" i="75"/>
  <c r="L11" i="75"/>
  <c r="O11" i="75"/>
  <c r="B13" i="75"/>
  <c r="C12" i="75"/>
  <c r="H10" i="74"/>
  <c r="K10" i="74"/>
  <c r="G10" i="74"/>
  <c r="O10" i="74"/>
  <c r="L10" i="74"/>
  <c r="J10" i="74"/>
  <c r="I10" i="74"/>
  <c r="C11" i="74"/>
  <c r="B12" i="74"/>
  <c r="B13" i="72"/>
  <c r="C12" i="72"/>
  <c r="G11" i="72"/>
  <c r="L11" i="72"/>
  <c r="K11" i="72"/>
  <c r="J11" i="72"/>
  <c r="O11" i="72"/>
  <c r="I11" i="72"/>
  <c r="H11" i="72"/>
  <c r="N10" i="72"/>
  <c r="P10" i="72" s="1"/>
  <c r="P7" i="54"/>
  <c r="P8" i="54" s="1"/>
  <c r="N9" i="54"/>
  <c r="B12" i="54"/>
  <c r="C11" i="54"/>
  <c r="P12" i="83" l="1"/>
  <c r="P12" i="80"/>
  <c r="O11" i="54"/>
  <c r="G11" i="54"/>
  <c r="H11" i="54"/>
  <c r="I11" i="54"/>
  <c r="J11" i="54"/>
  <c r="K11" i="54"/>
  <c r="L11" i="54"/>
  <c r="P10" i="75"/>
  <c r="P12" i="84"/>
  <c r="P12" i="81"/>
  <c r="P11" i="79"/>
  <c r="P9" i="74"/>
  <c r="N9" i="73"/>
  <c r="P9" i="73" s="1"/>
  <c r="B12" i="73"/>
  <c r="C11" i="73"/>
  <c r="O10" i="73"/>
  <c r="L10" i="73"/>
  <c r="I10" i="73"/>
  <c r="J10" i="73"/>
  <c r="G10" i="73"/>
  <c r="K10" i="73"/>
  <c r="H10" i="73"/>
  <c r="N13" i="81"/>
  <c r="N13" i="84"/>
  <c r="B16" i="84"/>
  <c r="C15" i="84"/>
  <c r="K14" i="84"/>
  <c r="J14" i="84"/>
  <c r="G14" i="84"/>
  <c r="I14" i="84"/>
  <c r="H14" i="84"/>
  <c r="L14" i="84"/>
  <c r="O14" i="84"/>
  <c r="N13" i="83"/>
  <c r="J14" i="83"/>
  <c r="I14" i="83"/>
  <c r="H14" i="83"/>
  <c r="G14" i="83"/>
  <c r="O14" i="83"/>
  <c r="L14" i="83"/>
  <c r="K14" i="83"/>
  <c r="C15" i="83"/>
  <c r="B16" i="83"/>
  <c r="N11" i="82"/>
  <c r="P11" i="82" s="1"/>
  <c r="O12" i="82"/>
  <c r="L12" i="82"/>
  <c r="K12" i="82"/>
  <c r="J12" i="82"/>
  <c r="I12" i="82"/>
  <c r="H12" i="82"/>
  <c r="G12" i="82"/>
  <c r="C13" i="82"/>
  <c r="B14" i="82"/>
  <c r="L14" i="81"/>
  <c r="K14" i="81"/>
  <c r="J14" i="81"/>
  <c r="I14" i="81"/>
  <c r="H14" i="81"/>
  <c r="G14" i="81"/>
  <c r="O14" i="81"/>
  <c r="B16" i="81"/>
  <c r="C15" i="81"/>
  <c r="L14" i="80"/>
  <c r="K14" i="80"/>
  <c r="J14" i="80"/>
  <c r="I14" i="80"/>
  <c r="H14" i="80"/>
  <c r="G14" i="80"/>
  <c r="O14" i="80"/>
  <c r="B16" i="80"/>
  <c r="C15" i="80"/>
  <c r="N13" i="80"/>
  <c r="L13" i="79"/>
  <c r="K13" i="79"/>
  <c r="I13" i="79"/>
  <c r="H13" i="79"/>
  <c r="G13" i="79"/>
  <c r="J13" i="79"/>
  <c r="O13" i="79"/>
  <c r="N12" i="79"/>
  <c r="C14" i="79"/>
  <c r="B15" i="79"/>
  <c r="B13" i="76"/>
  <c r="C12" i="76"/>
  <c r="L11" i="76"/>
  <c r="K11" i="76"/>
  <c r="G11" i="76"/>
  <c r="J11" i="76"/>
  <c r="H11" i="76"/>
  <c r="I11" i="76"/>
  <c r="O11" i="76"/>
  <c r="N10" i="76"/>
  <c r="P10" i="76" s="1"/>
  <c r="B14" i="75"/>
  <c r="C13" i="75"/>
  <c r="N11" i="75"/>
  <c r="L12" i="75"/>
  <c r="O12" i="75"/>
  <c r="K12" i="75"/>
  <c r="J12" i="75"/>
  <c r="I12" i="75"/>
  <c r="H12" i="75"/>
  <c r="G12" i="75"/>
  <c r="B13" i="74"/>
  <c r="C12" i="74"/>
  <c r="L11" i="74"/>
  <c r="J11" i="74"/>
  <c r="K11" i="74"/>
  <c r="G11" i="74"/>
  <c r="I11" i="74"/>
  <c r="H11" i="74"/>
  <c r="O11" i="74"/>
  <c r="N10" i="74"/>
  <c r="N11" i="72"/>
  <c r="P11" i="72" s="1"/>
  <c r="J12" i="72"/>
  <c r="L12" i="72"/>
  <c r="K12" i="72"/>
  <c r="I12" i="72"/>
  <c r="H12" i="72"/>
  <c r="O12" i="72"/>
  <c r="G12" i="72"/>
  <c r="C13" i="72"/>
  <c r="B14" i="72"/>
  <c r="P9" i="54"/>
  <c r="N10" i="54"/>
  <c r="B13" i="54"/>
  <c r="C12" i="54"/>
  <c r="P13" i="83" l="1"/>
  <c r="P13" i="80"/>
  <c r="P11" i="75"/>
  <c r="P13" i="81"/>
  <c r="O12" i="54"/>
  <c r="H12" i="54"/>
  <c r="I12" i="54"/>
  <c r="J12" i="54"/>
  <c r="K12" i="54"/>
  <c r="L12" i="54"/>
  <c r="G12" i="54"/>
  <c r="P13" i="84"/>
  <c r="P12" i="79"/>
  <c r="P10" i="74"/>
  <c r="N10" i="73"/>
  <c r="P10" i="73" s="1"/>
  <c r="I11" i="73"/>
  <c r="G11" i="73"/>
  <c r="K11" i="73"/>
  <c r="J11" i="73"/>
  <c r="H11" i="73"/>
  <c r="O11" i="73"/>
  <c r="L11" i="73"/>
  <c r="C12" i="73"/>
  <c r="B13" i="73"/>
  <c r="N12" i="82"/>
  <c r="P12" i="82" s="1"/>
  <c r="N14" i="84"/>
  <c r="K15" i="84"/>
  <c r="O15" i="84"/>
  <c r="L15" i="84"/>
  <c r="J15" i="84"/>
  <c r="I15" i="84"/>
  <c r="H15" i="84"/>
  <c r="G15" i="84"/>
  <c r="B17" i="84"/>
  <c r="C16" i="84"/>
  <c r="B17" i="83"/>
  <c r="C16" i="83"/>
  <c r="O15" i="83"/>
  <c r="L15" i="83"/>
  <c r="I15" i="83"/>
  <c r="H15" i="83"/>
  <c r="G15" i="83"/>
  <c r="K15" i="83"/>
  <c r="J15" i="83"/>
  <c r="N14" i="83"/>
  <c r="B15" i="82"/>
  <c r="C14" i="82"/>
  <c r="G13" i="82"/>
  <c r="L13" i="82"/>
  <c r="K13" i="82"/>
  <c r="J13" i="82"/>
  <c r="I13" i="82"/>
  <c r="H13" i="82"/>
  <c r="O13" i="82"/>
  <c r="I15" i="81"/>
  <c r="J15" i="81"/>
  <c r="H15" i="81"/>
  <c r="G15" i="81"/>
  <c r="O15" i="81"/>
  <c r="L15" i="81"/>
  <c r="K15" i="81"/>
  <c r="C16" i="81"/>
  <c r="B17" i="81"/>
  <c r="N14" i="81"/>
  <c r="P14" i="81" s="1"/>
  <c r="G15" i="80"/>
  <c r="I15" i="80"/>
  <c r="H15" i="80"/>
  <c r="L15" i="80"/>
  <c r="O15" i="80"/>
  <c r="K15" i="80"/>
  <c r="J15" i="80"/>
  <c r="C16" i="80"/>
  <c r="B17" i="80"/>
  <c r="N14" i="80"/>
  <c r="P14" i="80" s="1"/>
  <c r="B16" i="79"/>
  <c r="C15" i="79"/>
  <c r="K14" i="79"/>
  <c r="J14" i="79"/>
  <c r="H14" i="79"/>
  <c r="I14" i="79"/>
  <c r="G14" i="79"/>
  <c r="O14" i="79"/>
  <c r="L14" i="79"/>
  <c r="N13" i="79"/>
  <c r="N12" i="75"/>
  <c r="C13" i="76"/>
  <c r="B14" i="76"/>
  <c r="N11" i="76"/>
  <c r="P11" i="76" s="1"/>
  <c r="L12" i="76"/>
  <c r="J12" i="76"/>
  <c r="I12" i="76"/>
  <c r="O12" i="76"/>
  <c r="K12" i="76"/>
  <c r="H12" i="76"/>
  <c r="G12" i="76"/>
  <c r="J13" i="75"/>
  <c r="I13" i="75"/>
  <c r="O13" i="75"/>
  <c r="L13" i="75"/>
  <c r="K13" i="75"/>
  <c r="H13" i="75"/>
  <c r="G13" i="75"/>
  <c r="C14" i="75"/>
  <c r="B15" i="75"/>
  <c r="N11" i="74"/>
  <c r="O12" i="74"/>
  <c r="I12" i="74"/>
  <c r="L12" i="74"/>
  <c r="K12" i="74"/>
  <c r="G12" i="74"/>
  <c r="J12" i="74"/>
  <c r="H12" i="74"/>
  <c r="B14" i="74"/>
  <c r="C13" i="74"/>
  <c r="C14" i="72"/>
  <c r="B15" i="72"/>
  <c r="N12" i="72"/>
  <c r="P12" i="72" s="1"/>
  <c r="G13" i="72"/>
  <c r="O13" i="72"/>
  <c r="L13" i="72"/>
  <c r="I13" i="72"/>
  <c r="H13" i="72"/>
  <c r="K13" i="72"/>
  <c r="J13" i="72"/>
  <c r="P10" i="54"/>
  <c r="N11" i="54"/>
  <c r="B14" i="54"/>
  <c r="C13" i="54"/>
  <c r="P14" i="83" l="1"/>
  <c r="P12" i="75"/>
  <c r="O13" i="54"/>
  <c r="G13" i="54"/>
  <c r="H13" i="54"/>
  <c r="I13" i="54"/>
  <c r="J13" i="54"/>
  <c r="K13" i="54"/>
  <c r="L13" i="54"/>
  <c r="P13" i="79"/>
  <c r="P11" i="74"/>
  <c r="P14" i="84"/>
  <c r="N11" i="73"/>
  <c r="P11" i="73" s="1"/>
  <c r="K12" i="73"/>
  <c r="I12" i="73"/>
  <c r="O12" i="73"/>
  <c r="G12" i="73"/>
  <c r="H12" i="73"/>
  <c r="L12" i="73"/>
  <c r="J12" i="73"/>
  <c r="C13" i="73"/>
  <c r="B14" i="73"/>
  <c r="N12" i="74"/>
  <c r="N15" i="84"/>
  <c r="O16" i="84"/>
  <c r="G16" i="84"/>
  <c r="L16" i="84"/>
  <c r="K16" i="84"/>
  <c r="J16" i="84"/>
  <c r="I16" i="84"/>
  <c r="H16" i="84"/>
  <c r="C17" i="84"/>
  <c r="B18" i="84"/>
  <c r="N15" i="83"/>
  <c r="P15" i="83" s="1"/>
  <c r="O16" i="83"/>
  <c r="K16" i="83"/>
  <c r="J16" i="83"/>
  <c r="I16" i="83"/>
  <c r="H16" i="83"/>
  <c r="G16" i="83"/>
  <c r="L16" i="83"/>
  <c r="C17" i="83"/>
  <c r="B18" i="83"/>
  <c r="L14" i="82"/>
  <c r="K14" i="82"/>
  <c r="J14" i="82"/>
  <c r="I14" i="82"/>
  <c r="H14" i="82"/>
  <c r="O14" i="82"/>
  <c r="G14" i="82"/>
  <c r="N13" i="82"/>
  <c r="P13" i="82" s="1"/>
  <c r="B16" i="82"/>
  <c r="C15" i="82"/>
  <c r="B18" i="81"/>
  <c r="C17" i="81"/>
  <c r="O16" i="81"/>
  <c r="K16" i="81"/>
  <c r="L16" i="81"/>
  <c r="J16" i="81"/>
  <c r="I16" i="81"/>
  <c r="H16" i="81"/>
  <c r="G16" i="81"/>
  <c r="N15" i="81"/>
  <c r="P15" i="81" s="1"/>
  <c r="B18" i="80"/>
  <c r="C17" i="80"/>
  <c r="N15" i="80"/>
  <c r="P15" i="80" s="1"/>
  <c r="K16" i="80"/>
  <c r="L16" i="80"/>
  <c r="J16" i="80"/>
  <c r="O16" i="80"/>
  <c r="H16" i="80"/>
  <c r="G16" i="80"/>
  <c r="I16" i="80"/>
  <c r="N14" i="79"/>
  <c r="O15" i="79"/>
  <c r="L15" i="79"/>
  <c r="K15" i="79"/>
  <c r="J15" i="79"/>
  <c r="G15" i="79"/>
  <c r="I15" i="79"/>
  <c r="H15" i="79"/>
  <c r="B17" i="79"/>
  <c r="C16" i="79"/>
  <c r="N12" i="76"/>
  <c r="P12" i="76" s="1"/>
  <c r="C14" i="76"/>
  <c r="B15" i="76"/>
  <c r="G13" i="76"/>
  <c r="L13" i="76"/>
  <c r="O13" i="76"/>
  <c r="I13" i="76"/>
  <c r="H13" i="76"/>
  <c r="K13" i="76"/>
  <c r="J13" i="76"/>
  <c r="N13" i="75"/>
  <c r="P13" i="75" s="1"/>
  <c r="B16" i="75"/>
  <c r="C15" i="75"/>
  <c r="J14" i="75"/>
  <c r="I14" i="75"/>
  <c r="G14" i="75"/>
  <c r="H14" i="75"/>
  <c r="O14" i="75"/>
  <c r="L14" i="75"/>
  <c r="K14" i="75"/>
  <c r="G13" i="74"/>
  <c r="K13" i="74"/>
  <c r="L13" i="74"/>
  <c r="O13" i="74"/>
  <c r="J13" i="74"/>
  <c r="H13" i="74"/>
  <c r="I13" i="74"/>
  <c r="C14" i="74"/>
  <c r="B15" i="74"/>
  <c r="N13" i="72"/>
  <c r="P13" i="72" s="1"/>
  <c r="B16" i="72"/>
  <c r="C15" i="72"/>
  <c r="L14" i="72"/>
  <c r="K14" i="72"/>
  <c r="J14" i="72"/>
  <c r="I14" i="72"/>
  <c r="O14" i="72"/>
  <c r="H14" i="72"/>
  <c r="G14" i="72"/>
  <c r="P11" i="54"/>
  <c r="N12" i="54"/>
  <c r="B15" i="54"/>
  <c r="C14" i="54"/>
  <c r="P15" i="84" l="1"/>
  <c r="P12" i="74"/>
  <c r="O14" i="54"/>
  <c r="L14" i="54"/>
  <c r="K14" i="54"/>
  <c r="G14" i="54"/>
  <c r="H14" i="54"/>
  <c r="I14" i="54"/>
  <c r="J14" i="54"/>
  <c r="P14" i="79"/>
  <c r="N15" i="79"/>
  <c r="I13" i="73"/>
  <c r="G13" i="73"/>
  <c r="J13" i="73"/>
  <c r="O13" i="73"/>
  <c r="H13" i="73"/>
  <c r="K13" i="73"/>
  <c r="L13" i="73"/>
  <c r="N12" i="73"/>
  <c r="P12" i="73" s="1"/>
  <c r="B15" i="73"/>
  <c r="C14" i="73"/>
  <c r="C18" i="84"/>
  <c r="B19" i="84"/>
  <c r="J17" i="84"/>
  <c r="I17" i="84"/>
  <c r="H17" i="84"/>
  <c r="G17" i="84"/>
  <c r="K17" i="84"/>
  <c r="O17" i="84"/>
  <c r="L17" i="84"/>
  <c r="N16" i="84"/>
  <c r="B19" i="83"/>
  <c r="C18" i="83"/>
  <c r="I17" i="83"/>
  <c r="H17" i="83"/>
  <c r="G17" i="83"/>
  <c r="K17" i="83"/>
  <c r="J17" i="83"/>
  <c r="O17" i="83"/>
  <c r="L17" i="83"/>
  <c r="N16" i="83"/>
  <c r="P16" i="83" s="1"/>
  <c r="O15" i="82"/>
  <c r="K15" i="82"/>
  <c r="J15" i="82"/>
  <c r="I15" i="82"/>
  <c r="H15" i="82"/>
  <c r="G15" i="82"/>
  <c r="L15" i="82"/>
  <c r="C16" i="82"/>
  <c r="B17" i="82"/>
  <c r="N14" i="82"/>
  <c r="P14" i="82" s="1"/>
  <c r="N16" i="81"/>
  <c r="P16" i="81" s="1"/>
  <c r="K17" i="81"/>
  <c r="J17" i="81"/>
  <c r="I17" i="81"/>
  <c r="H17" i="81"/>
  <c r="G17" i="81"/>
  <c r="O17" i="81"/>
  <c r="L17" i="81"/>
  <c r="B19" i="81"/>
  <c r="C18" i="81"/>
  <c r="N16" i="80"/>
  <c r="P16" i="80" s="1"/>
  <c r="K17" i="80"/>
  <c r="J17" i="80"/>
  <c r="I17" i="80"/>
  <c r="H17" i="80"/>
  <c r="G17" i="80"/>
  <c r="O17" i="80"/>
  <c r="L17" i="80"/>
  <c r="B19" i="80"/>
  <c r="C18" i="80"/>
  <c r="G16" i="79"/>
  <c r="H16" i="79"/>
  <c r="O16" i="79"/>
  <c r="L16" i="79"/>
  <c r="K16" i="79"/>
  <c r="J16" i="79"/>
  <c r="I16" i="79"/>
  <c r="C17" i="79"/>
  <c r="B18" i="79"/>
  <c r="N13" i="76"/>
  <c r="P13" i="76" s="1"/>
  <c r="B16" i="76"/>
  <c r="C15" i="76"/>
  <c r="L14" i="76"/>
  <c r="K14" i="76"/>
  <c r="G14" i="76"/>
  <c r="J14" i="76"/>
  <c r="I14" i="76"/>
  <c r="H14" i="76"/>
  <c r="O14" i="76"/>
  <c r="N14" i="75"/>
  <c r="P14" i="75" s="1"/>
  <c r="K15" i="75"/>
  <c r="O15" i="75"/>
  <c r="L15" i="75"/>
  <c r="J15" i="75"/>
  <c r="I15" i="75"/>
  <c r="H15" i="75"/>
  <c r="G15" i="75"/>
  <c r="B17" i="75"/>
  <c r="C16" i="75"/>
  <c r="N13" i="74"/>
  <c r="P13" i="74" s="1"/>
  <c r="L14" i="74"/>
  <c r="K14" i="74"/>
  <c r="J14" i="74"/>
  <c r="I14" i="74"/>
  <c r="H14" i="74"/>
  <c r="G14" i="74"/>
  <c r="O14" i="74"/>
  <c r="B16" i="74"/>
  <c r="C15" i="74"/>
  <c r="N14" i="72"/>
  <c r="P14" i="72" s="1"/>
  <c r="G15" i="72"/>
  <c r="J15" i="72"/>
  <c r="I15" i="72"/>
  <c r="H15" i="72"/>
  <c r="O15" i="72"/>
  <c r="K15" i="72"/>
  <c r="L15" i="72"/>
  <c r="C16" i="72"/>
  <c r="B17" i="72"/>
  <c r="P12" i="54"/>
  <c r="N13" i="54"/>
  <c r="B16" i="54"/>
  <c r="C15" i="54"/>
  <c r="P16" i="84" l="1"/>
  <c r="O15" i="54"/>
  <c r="G15" i="54"/>
  <c r="H15" i="54"/>
  <c r="I15" i="54"/>
  <c r="J15" i="54"/>
  <c r="K15" i="54"/>
  <c r="L15" i="54"/>
  <c r="P15" i="79"/>
  <c r="N14" i="76"/>
  <c r="P14" i="76" s="1"/>
  <c r="B16" i="73"/>
  <c r="C15" i="73"/>
  <c r="N13" i="73"/>
  <c r="P13" i="73" s="1"/>
  <c r="J14" i="73"/>
  <c r="K14" i="73"/>
  <c r="G14" i="73"/>
  <c r="L14" i="73"/>
  <c r="O14" i="73"/>
  <c r="H14" i="73"/>
  <c r="I14" i="73"/>
  <c r="N17" i="84"/>
  <c r="B20" i="84"/>
  <c r="C19" i="84"/>
  <c r="O18" i="84"/>
  <c r="J18" i="84"/>
  <c r="L18" i="84"/>
  <c r="K18" i="84"/>
  <c r="I18" i="84"/>
  <c r="H18" i="84"/>
  <c r="G18" i="84"/>
  <c r="N17" i="83"/>
  <c r="P17" i="83" s="1"/>
  <c r="O18" i="83"/>
  <c r="L18" i="83"/>
  <c r="K18" i="83"/>
  <c r="J18" i="83"/>
  <c r="I18" i="83"/>
  <c r="H18" i="83"/>
  <c r="G18" i="83"/>
  <c r="B20" i="83"/>
  <c r="C19" i="83"/>
  <c r="O16" i="82"/>
  <c r="L16" i="82"/>
  <c r="K16" i="82"/>
  <c r="J16" i="82"/>
  <c r="I16" i="82"/>
  <c r="H16" i="82"/>
  <c r="G16" i="82"/>
  <c r="N15" i="82"/>
  <c r="P15" i="82" s="1"/>
  <c r="C17" i="82"/>
  <c r="B18" i="82"/>
  <c r="G18" i="81"/>
  <c r="I18" i="81"/>
  <c r="O18" i="81"/>
  <c r="L18" i="81"/>
  <c r="K18" i="81"/>
  <c r="J18" i="81"/>
  <c r="H18" i="81"/>
  <c r="B20" i="81"/>
  <c r="C19" i="81"/>
  <c r="N17" i="81"/>
  <c r="P17" i="81" s="1"/>
  <c r="G18" i="80"/>
  <c r="O18" i="80"/>
  <c r="L18" i="80"/>
  <c r="K18" i="80"/>
  <c r="J18" i="80"/>
  <c r="I18" i="80"/>
  <c r="H18" i="80"/>
  <c r="B20" i="80"/>
  <c r="C19" i="80"/>
  <c r="N17" i="80"/>
  <c r="P17" i="80" s="1"/>
  <c r="C18" i="79"/>
  <c r="B19" i="79"/>
  <c r="N16" i="79"/>
  <c r="P16" i="79" s="1"/>
  <c r="J17" i="79"/>
  <c r="I17" i="79"/>
  <c r="G17" i="79"/>
  <c r="H17" i="79"/>
  <c r="O17" i="79"/>
  <c r="L17" i="79"/>
  <c r="K17" i="79"/>
  <c r="L15" i="76"/>
  <c r="J15" i="76"/>
  <c r="I15" i="76"/>
  <c r="H15" i="76"/>
  <c r="O15" i="76"/>
  <c r="K15" i="76"/>
  <c r="G15" i="76"/>
  <c r="C16" i="76"/>
  <c r="B17" i="76"/>
  <c r="O16" i="75"/>
  <c r="K16" i="75"/>
  <c r="I16" i="75"/>
  <c r="H16" i="75"/>
  <c r="G16" i="75"/>
  <c r="L16" i="75"/>
  <c r="J16" i="75"/>
  <c r="C17" i="75"/>
  <c r="B18" i="75"/>
  <c r="N15" i="75"/>
  <c r="P15" i="75" s="1"/>
  <c r="N14" i="74"/>
  <c r="P14" i="74" s="1"/>
  <c r="O15" i="74"/>
  <c r="K15" i="74"/>
  <c r="I15" i="74"/>
  <c r="H15" i="74"/>
  <c r="G15" i="74"/>
  <c r="J15" i="74"/>
  <c r="L15" i="74"/>
  <c r="C16" i="74"/>
  <c r="B17" i="74"/>
  <c r="B18" i="72"/>
  <c r="C17" i="72"/>
  <c r="O16" i="72"/>
  <c r="K16" i="72"/>
  <c r="J16" i="72"/>
  <c r="L16" i="72"/>
  <c r="H16" i="72"/>
  <c r="I16" i="72"/>
  <c r="G16" i="72"/>
  <c r="N15" i="72"/>
  <c r="P15" i="72" s="1"/>
  <c r="P13" i="54"/>
  <c r="N14" i="54"/>
  <c r="B17" i="54"/>
  <c r="C16" i="54"/>
  <c r="P17" i="84" l="1"/>
  <c r="O16" i="54"/>
  <c r="G16" i="54"/>
  <c r="H16" i="54"/>
  <c r="I16" i="54"/>
  <c r="J16" i="54"/>
  <c r="K16" i="54"/>
  <c r="L16" i="54"/>
  <c r="N18" i="80"/>
  <c r="P18" i="80" s="1"/>
  <c r="L15" i="73"/>
  <c r="O15" i="73"/>
  <c r="I15" i="73"/>
  <c r="G15" i="73"/>
  <c r="J15" i="73"/>
  <c r="H15" i="73"/>
  <c r="K15" i="73"/>
  <c r="N14" i="73"/>
  <c r="P14" i="73" s="1"/>
  <c r="C16" i="73"/>
  <c r="B17" i="73"/>
  <c r="N18" i="84"/>
  <c r="K19" i="84"/>
  <c r="I19" i="84"/>
  <c r="G19" i="84"/>
  <c r="J19" i="84"/>
  <c r="H19" i="84"/>
  <c r="O19" i="84"/>
  <c r="L19" i="84"/>
  <c r="C20" i="84"/>
  <c r="B21" i="84"/>
  <c r="I19" i="83"/>
  <c r="H19" i="83"/>
  <c r="G19" i="83"/>
  <c r="L19" i="83"/>
  <c r="K19" i="83"/>
  <c r="J19" i="83"/>
  <c r="O19" i="83"/>
  <c r="C20" i="83"/>
  <c r="B21" i="83"/>
  <c r="N18" i="83"/>
  <c r="P18" i="83" s="1"/>
  <c r="K17" i="82"/>
  <c r="J17" i="82"/>
  <c r="H17" i="82"/>
  <c r="I17" i="82"/>
  <c r="G17" i="82"/>
  <c r="O17" i="82"/>
  <c r="L17" i="82"/>
  <c r="N16" i="82"/>
  <c r="P16" i="82" s="1"/>
  <c r="B19" i="82"/>
  <c r="C18" i="82"/>
  <c r="L19" i="81"/>
  <c r="J19" i="81"/>
  <c r="I19" i="81"/>
  <c r="O19" i="81"/>
  <c r="K19" i="81"/>
  <c r="G19" i="81"/>
  <c r="H19" i="81"/>
  <c r="B21" i="81"/>
  <c r="C20" i="81"/>
  <c r="N18" i="81"/>
  <c r="P18" i="81" s="1"/>
  <c r="L19" i="80"/>
  <c r="K19" i="80"/>
  <c r="I19" i="80"/>
  <c r="J19" i="80"/>
  <c r="O19" i="80"/>
  <c r="H19" i="80"/>
  <c r="G19" i="80"/>
  <c r="B21" i="80"/>
  <c r="C20" i="80"/>
  <c r="O18" i="79"/>
  <c r="K18" i="79"/>
  <c r="J18" i="79"/>
  <c r="L18" i="79"/>
  <c r="G18" i="79"/>
  <c r="I18" i="79"/>
  <c r="H18" i="79"/>
  <c r="N17" i="79"/>
  <c r="P17" i="79" s="1"/>
  <c r="B20" i="79"/>
  <c r="C19" i="79"/>
  <c r="N15" i="76"/>
  <c r="P15" i="76" s="1"/>
  <c r="C17" i="76"/>
  <c r="B18" i="76"/>
  <c r="L16" i="76"/>
  <c r="O16" i="76"/>
  <c r="K16" i="76"/>
  <c r="G16" i="76"/>
  <c r="J16" i="76"/>
  <c r="H16" i="76"/>
  <c r="I16" i="76"/>
  <c r="I17" i="75"/>
  <c r="H17" i="75"/>
  <c r="G17" i="75"/>
  <c r="J17" i="75"/>
  <c r="K17" i="75"/>
  <c r="O17" i="75"/>
  <c r="L17" i="75"/>
  <c r="N16" i="75"/>
  <c r="P16" i="75" s="1"/>
  <c r="C18" i="75"/>
  <c r="B19" i="75"/>
  <c r="B18" i="74"/>
  <c r="C17" i="74"/>
  <c r="K16" i="74"/>
  <c r="L16" i="74"/>
  <c r="J16" i="74"/>
  <c r="I16" i="74"/>
  <c r="O16" i="74"/>
  <c r="H16" i="74"/>
  <c r="G16" i="74"/>
  <c r="N15" i="74"/>
  <c r="P15" i="74" s="1"/>
  <c r="N16" i="72"/>
  <c r="P16" i="72" s="1"/>
  <c r="K17" i="72"/>
  <c r="L17" i="72"/>
  <c r="J17" i="72"/>
  <c r="O17" i="72"/>
  <c r="I17" i="72"/>
  <c r="H17" i="72"/>
  <c r="G17" i="72"/>
  <c r="B19" i="72"/>
  <c r="C18" i="72"/>
  <c r="P14" i="54"/>
  <c r="N15" i="54"/>
  <c r="B18" i="54"/>
  <c r="C17" i="54"/>
  <c r="P18" i="84" l="1"/>
  <c r="O17" i="54"/>
  <c r="J17" i="54"/>
  <c r="K17" i="54"/>
  <c r="L17" i="54"/>
  <c r="G17" i="54"/>
  <c r="H17" i="54"/>
  <c r="I17" i="54"/>
  <c r="N15" i="73"/>
  <c r="P15" i="73" s="1"/>
  <c r="C17" i="73"/>
  <c r="B18" i="73"/>
  <c r="L16" i="73"/>
  <c r="I16" i="73"/>
  <c r="G16" i="73"/>
  <c r="H16" i="73"/>
  <c r="O16" i="73"/>
  <c r="K16" i="73"/>
  <c r="J16" i="73"/>
  <c r="N19" i="84"/>
  <c r="I20" i="84"/>
  <c r="H20" i="84"/>
  <c r="G20" i="84"/>
  <c r="O20" i="84"/>
  <c r="L20" i="84"/>
  <c r="K20" i="84"/>
  <c r="J20" i="84"/>
  <c r="B22" i="84"/>
  <c r="C21" i="84"/>
  <c r="C21" i="83"/>
  <c r="B22" i="83"/>
  <c r="H20" i="83"/>
  <c r="G20" i="83"/>
  <c r="O20" i="83"/>
  <c r="L20" i="83"/>
  <c r="K20" i="83"/>
  <c r="J20" i="83"/>
  <c r="I20" i="83"/>
  <c r="N19" i="83"/>
  <c r="P19" i="83" s="1"/>
  <c r="C19" i="82"/>
  <c r="B20" i="82"/>
  <c r="N17" i="82"/>
  <c r="P17" i="82" s="1"/>
  <c r="O18" i="82"/>
  <c r="L18" i="82"/>
  <c r="K18" i="82"/>
  <c r="J18" i="82"/>
  <c r="I18" i="82"/>
  <c r="H18" i="82"/>
  <c r="G18" i="82"/>
  <c r="J20" i="81"/>
  <c r="O20" i="81"/>
  <c r="I20" i="81"/>
  <c r="H20" i="81"/>
  <c r="G20" i="81"/>
  <c r="L20" i="81"/>
  <c r="K20" i="81"/>
  <c r="C21" i="81"/>
  <c r="B22" i="81"/>
  <c r="N19" i="81"/>
  <c r="P19" i="81" s="1"/>
  <c r="J20" i="80"/>
  <c r="I20" i="80"/>
  <c r="H20" i="80"/>
  <c r="G20" i="80"/>
  <c r="O20" i="80"/>
  <c r="L20" i="80"/>
  <c r="K20" i="80"/>
  <c r="C21" i="80"/>
  <c r="B22" i="80"/>
  <c r="N19" i="80"/>
  <c r="P19" i="80" s="1"/>
  <c r="L19" i="79"/>
  <c r="K19" i="79"/>
  <c r="O19" i="79"/>
  <c r="H19" i="79"/>
  <c r="G19" i="79"/>
  <c r="J19" i="79"/>
  <c r="I19" i="79"/>
  <c r="C20" i="79"/>
  <c r="B21" i="79"/>
  <c r="N18" i="79"/>
  <c r="P18" i="79" s="1"/>
  <c r="N16" i="76"/>
  <c r="P16" i="76" s="1"/>
  <c r="B19" i="76"/>
  <c r="C18" i="76"/>
  <c r="K17" i="76"/>
  <c r="J17" i="76"/>
  <c r="I17" i="76"/>
  <c r="H17" i="76"/>
  <c r="G17" i="76"/>
  <c r="O17" i="76"/>
  <c r="L17" i="76"/>
  <c r="O18" i="75"/>
  <c r="J18" i="75"/>
  <c r="K18" i="75"/>
  <c r="L18" i="75"/>
  <c r="I18" i="75"/>
  <c r="H18" i="75"/>
  <c r="G18" i="75"/>
  <c r="B20" i="75"/>
  <c r="C19" i="75"/>
  <c r="N17" i="75"/>
  <c r="P17" i="75" s="1"/>
  <c r="K17" i="74"/>
  <c r="G17" i="74"/>
  <c r="O17" i="74"/>
  <c r="J17" i="74"/>
  <c r="I17" i="74"/>
  <c r="H17" i="74"/>
  <c r="L17" i="74"/>
  <c r="N16" i="74"/>
  <c r="P16" i="74" s="1"/>
  <c r="B19" i="74"/>
  <c r="C18" i="74"/>
  <c r="N17" i="72"/>
  <c r="P17" i="72" s="1"/>
  <c r="J18" i="72"/>
  <c r="G18" i="72"/>
  <c r="O18" i="72"/>
  <c r="H18" i="72"/>
  <c r="I18" i="72"/>
  <c r="L18" i="72"/>
  <c r="K18" i="72"/>
  <c r="C19" i="72"/>
  <c r="B20" i="72"/>
  <c r="P15" i="54"/>
  <c r="N16" i="54"/>
  <c r="B19" i="54"/>
  <c r="C18" i="54"/>
  <c r="P19" i="84" l="1"/>
  <c r="O18" i="54"/>
  <c r="G18" i="54"/>
  <c r="H18" i="54"/>
  <c r="I18" i="54"/>
  <c r="J18" i="54"/>
  <c r="K18" i="54"/>
  <c r="L18" i="54"/>
  <c r="N16" i="73"/>
  <c r="P16" i="73" s="1"/>
  <c r="B19" i="73"/>
  <c r="C18" i="73"/>
  <c r="I17" i="73"/>
  <c r="L17" i="73"/>
  <c r="O17" i="73"/>
  <c r="G17" i="73"/>
  <c r="K17" i="73"/>
  <c r="J17" i="73"/>
  <c r="H17" i="73"/>
  <c r="O21" i="84"/>
  <c r="I21" i="84"/>
  <c r="L21" i="84"/>
  <c r="K21" i="84"/>
  <c r="J21" i="84"/>
  <c r="H21" i="84"/>
  <c r="G21" i="84"/>
  <c r="B23" i="84"/>
  <c r="C22" i="84"/>
  <c r="N20" i="84"/>
  <c r="N20" i="83"/>
  <c r="P20" i="83" s="1"/>
  <c r="B23" i="83"/>
  <c r="C22" i="83"/>
  <c r="L21" i="83"/>
  <c r="K21" i="83"/>
  <c r="J21" i="83"/>
  <c r="G21" i="83"/>
  <c r="O21" i="83"/>
  <c r="I21" i="83"/>
  <c r="H21" i="83"/>
  <c r="C20" i="82"/>
  <c r="B21" i="82"/>
  <c r="N18" i="82"/>
  <c r="P18" i="82" s="1"/>
  <c r="O19" i="82"/>
  <c r="L19" i="82"/>
  <c r="K19" i="82"/>
  <c r="J19" i="82"/>
  <c r="I19" i="82"/>
  <c r="H19" i="82"/>
  <c r="G19" i="82"/>
  <c r="B23" i="81"/>
  <c r="C22" i="81"/>
  <c r="O21" i="81"/>
  <c r="H21" i="81"/>
  <c r="K21" i="81"/>
  <c r="J21" i="81"/>
  <c r="L21" i="81"/>
  <c r="I21" i="81"/>
  <c r="G21" i="81"/>
  <c r="N20" i="81"/>
  <c r="P20" i="81" s="1"/>
  <c r="O21" i="80"/>
  <c r="K21" i="80"/>
  <c r="J21" i="80"/>
  <c r="L21" i="80"/>
  <c r="I21" i="80"/>
  <c r="H21" i="80"/>
  <c r="G21" i="80"/>
  <c r="N20" i="80"/>
  <c r="P20" i="80" s="1"/>
  <c r="B23" i="80"/>
  <c r="C22" i="80"/>
  <c r="C21" i="79"/>
  <c r="B22" i="79"/>
  <c r="I20" i="79"/>
  <c r="H20" i="79"/>
  <c r="G20" i="79"/>
  <c r="L20" i="79"/>
  <c r="K20" i="79"/>
  <c r="J20" i="79"/>
  <c r="O20" i="79"/>
  <c r="N19" i="79"/>
  <c r="P19" i="79" s="1"/>
  <c r="N18" i="72"/>
  <c r="P18" i="72" s="1"/>
  <c r="N17" i="76"/>
  <c r="P17" i="76" s="1"/>
  <c r="K18" i="76"/>
  <c r="O18" i="76"/>
  <c r="J18" i="76"/>
  <c r="H18" i="76"/>
  <c r="G18" i="76"/>
  <c r="L18" i="76"/>
  <c r="I18" i="76"/>
  <c r="B20" i="76"/>
  <c r="C19" i="76"/>
  <c r="O19" i="75"/>
  <c r="L19" i="75"/>
  <c r="G19" i="75"/>
  <c r="K19" i="75"/>
  <c r="H19" i="75"/>
  <c r="J19" i="75"/>
  <c r="I19" i="75"/>
  <c r="N18" i="75"/>
  <c r="P18" i="75" s="1"/>
  <c r="C20" i="75"/>
  <c r="B21" i="75"/>
  <c r="B20" i="74"/>
  <c r="C19" i="74"/>
  <c r="N17" i="74"/>
  <c r="P17" i="74" s="1"/>
  <c r="J18" i="74"/>
  <c r="I18" i="74"/>
  <c r="O18" i="74"/>
  <c r="L18" i="74"/>
  <c r="H18" i="74"/>
  <c r="G18" i="74"/>
  <c r="K18" i="74"/>
  <c r="I19" i="72"/>
  <c r="K19" i="72"/>
  <c r="O19" i="72"/>
  <c r="J19" i="72"/>
  <c r="L19" i="72"/>
  <c r="H19" i="72"/>
  <c r="G19" i="72"/>
  <c r="B21" i="72"/>
  <c r="C20" i="72"/>
  <c r="P16" i="54"/>
  <c r="N17" i="54"/>
  <c r="B20" i="54"/>
  <c r="C19" i="54"/>
  <c r="P20" i="84" l="1"/>
  <c r="O19" i="54"/>
  <c r="K19" i="54"/>
  <c r="L19" i="54"/>
  <c r="G19" i="54"/>
  <c r="H19" i="54"/>
  <c r="I19" i="54"/>
  <c r="J19" i="54"/>
  <c r="N17" i="73"/>
  <c r="P17" i="73" s="1"/>
  <c r="H18" i="73"/>
  <c r="G18" i="73"/>
  <c r="L18" i="73"/>
  <c r="I18" i="73"/>
  <c r="J18" i="73"/>
  <c r="K18" i="73"/>
  <c r="O18" i="73"/>
  <c r="C19" i="73"/>
  <c r="B20" i="73"/>
  <c r="N21" i="84"/>
  <c r="O22" i="84"/>
  <c r="K22" i="84"/>
  <c r="L22" i="84"/>
  <c r="J22" i="84"/>
  <c r="I22" i="84"/>
  <c r="H22" i="84"/>
  <c r="G22" i="84"/>
  <c r="C23" i="84"/>
  <c r="B24" i="84"/>
  <c r="N21" i="83"/>
  <c r="P21" i="83" s="1"/>
  <c r="O22" i="83"/>
  <c r="L22" i="83"/>
  <c r="H22" i="83"/>
  <c r="G22" i="83"/>
  <c r="K22" i="83"/>
  <c r="J22" i="83"/>
  <c r="I22" i="83"/>
  <c r="C23" i="83"/>
  <c r="B24" i="83"/>
  <c r="N19" i="82"/>
  <c r="P19" i="82" s="1"/>
  <c r="J20" i="82"/>
  <c r="I20" i="82"/>
  <c r="H20" i="82"/>
  <c r="G20" i="82"/>
  <c r="O20" i="82"/>
  <c r="L20" i="82"/>
  <c r="K20" i="82"/>
  <c r="B22" i="82"/>
  <c r="C21" i="82"/>
  <c r="N21" i="81"/>
  <c r="P21" i="81" s="1"/>
  <c r="K22" i="81"/>
  <c r="J22" i="81"/>
  <c r="I22" i="81"/>
  <c r="G22" i="81"/>
  <c r="H22" i="81"/>
  <c r="O22" i="81"/>
  <c r="L22" i="81"/>
  <c r="B24" i="81"/>
  <c r="C23" i="81"/>
  <c r="N21" i="80"/>
  <c r="P21" i="80" s="1"/>
  <c r="J22" i="80"/>
  <c r="H22" i="80"/>
  <c r="G22" i="80"/>
  <c r="K22" i="80"/>
  <c r="I22" i="80"/>
  <c r="O22" i="80"/>
  <c r="L22" i="80"/>
  <c r="B24" i="80"/>
  <c r="C23" i="80"/>
  <c r="N20" i="79"/>
  <c r="P20" i="79" s="1"/>
  <c r="B23" i="79"/>
  <c r="C22" i="79"/>
  <c r="O21" i="79"/>
  <c r="L21" i="79"/>
  <c r="J21" i="79"/>
  <c r="I21" i="79"/>
  <c r="K21" i="79"/>
  <c r="G21" i="79"/>
  <c r="H21" i="79"/>
  <c r="N19" i="72"/>
  <c r="P19" i="72" s="1"/>
  <c r="B21" i="76"/>
  <c r="C20" i="76"/>
  <c r="N18" i="76"/>
  <c r="P18" i="76" s="1"/>
  <c r="O19" i="76"/>
  <c r="K19" i="76"/>
  <c r="J19" i="76"/>
  <c r="I19" i="76"/>
  <c r="L19" i="76"/>
  <c r="G19" i="76"/>
  <c r="H19" i="76"/>
  <c r="H20" i="75"/>
  <c r="G20" i="75"/>
  <c r="I20" i="75"/>
  <c r="O20" i="75"/>
  <c r="L20" i="75"/>
  <c r="K20" i="75"/>
  <c r="J20" i="75"/>
  <c r="C21" i="75"/>
  <c r="B22" i="75"/>
  <c r="N19" i="75"/>
  <c r="P19" i="75" s="1"/>
  <c r="N18" i="74"/>
  <c r="P18" i="74" s="1"/>
  <c r="I19" i="74"/>
  <c r="J19" i="74"/>
  <c r="L19" i="74"/>
  <c r="K19" i="74"/>
  <c r="H19" i="74"/>
  <c r="O19" i="74"/>
  <c r="G19" i="74"/>
  <c r="C20" i="74"/>
  <c r="B21" i="74"/>
  <c r="J20" i="72"/>
  <c r="I20" i="72"/>
  <c r="L20" i="72"/>
  <c r="K20" i="72"/>
  <c r="H20" i="72"/>
  <c r="O20" i="72"/>
  <c r="G20" i="72"/>
  <c r="C21" i="72"/>
  <c r="B22" i="72"/>
  <c r="P17" i="54"/>
  <c r="N18" i="54"/>
  <c r="B21" i="54"/>
  <c r="C20" i="54"/>
  <c r="P21" i="84" l="1"/>
  <c r="O20" i="54"/>
  <c r="H20" i="54"/>
  <c r="I20" i="54"/>
  <c r="J20" i="54"/>
  <c r="K20" i="54"/>
  <c r="L20" i="54"/>
  <c r="G20" i="54"/>
  <c r="N19" i="76"/>
  <c r="P19" i="76" s="1"/>
  <c r="C20" i="73"/>
  <c r="B21" i="73"/>
  <c r="H19" i="73"/>
  <c r="K19" i="73"/>
  <c r="O19" i="73"/>
  <c r="L19" i="73"/>
  <c r="J19" i="73"/>
  <c r="I19" i="73"/>
  <c r="G19" i="73"/>
  <c r="N18" i="73"/>
  <c r="P18" i="73" s="1"/>
  <c r="N22" i="84"/>
  <c r="H23" i="84"/>
  <c r="G23" i="84"/>
  <c r="O23" i="84"/>
  <c r="L23" i="84"/>
  <c r="K23" i="84"/>
  <c r="J23" i="84"/>
  <c r="I23" i="84"/>
  <c r="C24" i="84"/>
  <c r="B25" i="84"/>
  <c r="G23" i="83"/>
  <c r="I23" i="83"/>
  <c r="H23" i="83"/>
  <c r="O23" i="83"/>
  <c r="L23" i="83"/>
  <c r="K23" i="83"/>
  <c r="J23" i="83"/>
  <c r="B25" i="83"/>
  <c r="C24" i="83"/>
  <c r="N22" i="83"/>
  <c r="P22" i="83" s="1"/>
  <c r="O21" i="82"/>
  <c r="K21" i="82"/>
  <c r="L21" i="82"/>
  <c r="J21" i="82"/>
  <c r="I21" i="82"/>
  <c r="H21" i="82"/>
  <c r="G21" i="82"/>
  <c r="B23" i="82"/>
  <c r="C22" i="82"/>
  <c r="N20" i="82"/>
  <c r="P20" i="82" s="1"/>
  <c r="I23" i="81"/>
  <c r="L23" i="81"/>
  <c r="H23" i="81"/>
  <c r="O23" i="81"/>
  <c r="G23" i="81"/>
  <c r="K23" i="81"/>
  <c r="J23" i="81"/>
  <c r="C24" i="81"/>
  <c r="B25" i="81"/>
  <c r="N22" i="81"/>
  <c r="P22" i="81" s="1"/>
  <c r="I23" i="80"/>
  <c r="O23" i="80"/>
  <c r="H23" i="80"/>
  <c r="G23" i="80"/>
  <c r="L23" i="80"/>
  <c r="K23" i="80"/>
  <c r="J23" i="80"/>
  <c r="C24" i="80"/>
  <c r="B25" i="80"/>
  <c r="N22" i="80"/>
  <c r="P22" i="80" s="1"/>
  <c r="N21" i="79"/>
  <c r="P21" i="79" s="1"/>
  <c r="O22" i="79"/>
  <c r="I22" i="79"/>
  <c r="H22" i="79"/>
  <c r="G22" i="79"/>
  <c r="L22" i="79"/>
  <c r="K22" i="79"/>
  <c r="J22" i="79"/>
  <c r="C23" i="79"/>
  <c r="B24" i="79"/>
  <c r="N20" i="72"/>
  <c r="P20" i="72" s="1"/>
  <c r="J20" i="76"/>
  <c r="I20" i="76"/>
  <c r="H20" i="76"/>
  <c r="O20" i="76"/>
  <c r="G20" i="76"/>
  <c r="L20" i="76"/>
  <c r="K20" i="76"/>
  <c r="C21" i="76"/>
  <c r="B22" i="76"/>
  <c r="B23" i="75"/>
  <c r="C22" i="75"/>
  <c r="J21" i="75"/>
  <c r="I21" i="75"/>
  <c r="L21" i="75"/>
  <c r="K21" i="75"/>
  <c r="H21" i="75"/>
  <c r="G21" i="75"/>
  <c r="O21" i="75"/>
  <c r="N20" i="75"/>
  <c r="P20" i="75" s="1"/>
  <c r="N19" i="74"/>
  <c r="P19" i="74" s="1"/>
  <c r="J20" i="74"/>
  <c r="I20" i="74"/>
  <c r="G20" i="74"/>
  <c r="H20" i="74"/>
  <c r="O20" i="74"/>
  <c r="K20" i="74"/>
  <c r="L20" i="74"/>
  <c r="C21" i="74"/>
  <c r="B22" i="74"/>
  <c r="C22" i="72"/>
  <c r="B23" i="72"/>
  <c r="H21" i="72"/>
  <c r="O21" i="72"/>
  <c r="G21" i="72"/>
  <c r="I21" i="72"/>
  <c r="L21" i="72"/>
  <c r="K21" i="72"/>
  <c r="J21" i="72"/>
  <c r="P18" i="54"/>
  <c r="N19" i="54"/>
  <c r="B22" i="54"/>
  <c r="C21" i="54"/>
  <c r="P22" i="84" l="1"/>
  <c r="O21" i="54"/>
  <c r="G21" i="54"/>
  <c r="H21" i="54"/>
  <c r="I21" i="54"/>
  <c r="J21" i="54"/>
  <c r="K21" i="54"/>
  <c r="L21" i="54"/>
  <c r="N19" i="73"/>
  <c r="P19" i="73" s="1"/>
  <c r="C21" i="73"/>
  <c r="B22" i="73"/>
  <c r="K20" i="73"/>
  <c r="H20" i="73"/>
  <c r="J20" i="73"/>
  <c r="I20" i="73"/>
  <c r="G20" i="73"/>
  <c r="O20" i="73"/>
  <c r="L20" i="73"/>
  <c r="L24" i="84"/>
  <c r="H24" i="84"/>
  <c r="G24" i="84"/>
  <c r="K24" i="84"/>
  <c r="J24" i="84"/>
  <c r="I24" i="84"/>
  <c r="O24" i="84"/>
  <c r="B26" i="84"/>
  <c r="C25" i="84"/>
  <c r="N23" i="84"/>
  <c r="L24" i="83"/>
  <c r="K24" i="83"/>
  <c r="J24" i="83"/>
  <c r="I24" i="83"/>
  <c r="O24" i="83"/>
  <c r="H24" i="83"/>
  <c r="G24" i="83"/>
  <c r="B26" i="83"/>
  <c r="C25" i="83"/>
  <c r="N23" i="83"/>
  <c r="P23" i="83" s="1"/>
  <c r="G22" i="82"/>
  <c r="O22" i="82"/>
  <c r="L22" i="82"/>
  <c r="K22" i="82"/>
  <c r="J22" i="82"/>
  <c r="I22" i="82"/>
  <c r="H22" i="82"/>
  <c r="C23" i="82"/>
  <c r="B24" i="82"/>
  <c r="N21" i="82"/>
  <c r="P21" i="82" s="1"/>
  <c r="C25" i="81"/>
  <c r="B26" i="81"/>
  <c r="O24" i="81"/>
  <c r="G24" i="81"/>
  <c r="L24" i="81"/>
  <c r="K24" i="81"/>
  <c r="J24" i="81"/>
  <c r="I24" i="81"/>
  <c r="H24" i="81"/>
  <c r="N23" i="81"/>
  <c r="P23" i="81" s="1"/>
  <c r="B26" i="80"/>
  <c r="C25" i="80"/>
  <c r="O24" i="80"/>
  <c r="L24" i="80"/>
  <c r="J24" i="80"/>
  <c r="I24" i="80"/>
  <c r="K24" i="80"/>
  <c r="H24" i="80"/>
  <c r="G24" i="80"/>
  <c r="N23" i="80"/>
  <c r="P23" i="80" s="1"/>
  <c r="H23" i="79"/>
  <c r="G23" i="79"/>
  <c r="O23" i="79"/>
  <c r="L23" i="79"/>
  <c r="K23" i="79"/>
  <c r="J23" i="79"/>
  <c r="I23" i="79"/>
  <c r="B25" i="79"/>
  <c r="C24" i="79"/>
  <c r="N22" i="79"/>
  <c r="P22" i="79" s="1"/>
  <c r="B23" i="76"/>
  <c r="C22" i="76"/>
  <c r="N20" i="76"/>
  <c r="P20" i="76" s="1"/>
  <c r="O21" i="76"/>
  <c r="J21" i="76"/>
  <c r="G21" i="76"/>
  <c r="L21" i="76"/>
  <c r="K21" i="76"/>
  <c r="I21" i="76"/>
  <c r="H21" i="76"/>
  <c r="N21" i="75"/>
  <c r="P21" i="75" s="1"/>
  <c r="O22" i="75"/>
  <c r="L22" i="75"/>
  <c r="K22" i="75"/>
  <c r="J22" i="75"/>
  <c r="I22" i="75"/>
  <c r="H22" i="75"/>
  <c r="G22" i="75"/>
  <c r="C23" i="75"/>
  <c r="B24" i="75"/>
  <c r="B23" i="74"/>
  <c r="C22" i="74"/>
  <c r="H21" i="74"/>
  <c r="O21" i="74"/>
  <c r="L21" i="74"/>
  <c r="K21" i="74"/>
  <c r="G21" i="74"/>
  <c r="I21" i="74"/>
  <c r="J21" i="74"/>
  <c r="N20" i="74"/>
  <c r="P20" i="74" s="1"/>
  <c r="N21" i="72"/>
  <c r="P21" i="72" s="1"/>
  <c r="B24" i="72"/>
  <c r="C23" i="72"/>
  <c r="L22" i="72"/>
  <c r="K22" i="72"/>
  <c r="J22" i="72"/>
  <c r="I22" i="72"/>
  <c r="G22" i="72"/>
  <c r="O22" i="72"/>
  <c r="H22" i="72"/>
  <c r="P19" i="54"/>
  <c r="N20" i="54"/>
  <c r="B23" i="54"/>
  <c r="C22" i="54"/>
  <c r="P23" i="84" l="1"/>
  <c r="O22" i="54"/>
  <c r="L22" i="54"/>
  <c r="G22" i="54"/>
  <c r="H22" i="54"/>
  <c r="I22" i="54"/>
  <c r="J22" i="54"/>
  <c r="K22" i="54"/>
  <c r="N21" i="76"/>
  <c r="P21" i="76" s="1"/>
  <c r="N24" i="81"/>
  <c r="P24" i="81" s="1"/>
  <c r="N20" i="73"/>
  <c r="P20" i="73" s="1"/>
  <c r="B23" i="73"/>
  <c r="C22" i="73"/>
  <c r="G21" i="73"/>
  <c r="O21" i="73"/>
  <c r="H21" i="73"/>
  <c r="K21" i="73"/>
  <c r="J21" i="73"/>
  <c r="L21" i="73"/>
  <c r="I21" i="73"/>
  <c r="O25" i="84"/>
  <c r="L25" i="84"/>
  <c r="K25" i="84"/>
  <c r="J25" i="84"/>
  <c r="I25" i="84"/>
  <c r="H25" i="84"/>
  <c r="G25" i="84"/>
  <c r="C26" i="84"/>
  <c r="B27" i="84"/>
  <c r="N24" i="84"/>
  <c r="P24" i="84" s="1"/>
  <c r="O25" i="83"/>
  <c r="G25" i="83"/>
  <c r="I25" i="83"/>
  <c r="H25" i="83"/>
  <c r="L25" i="83"/>
  <c r="K25" i="83"/>
  <c r="J25" i="83"/>
  <c r="C26" i="83"/>
  <c r="B27" i="83"/>
  <c r="N24" i="83"/>
  <c r="P24" i="83" s="1"/>
  <c r="C24" i="82"/>
  <c r="B25" i="82"/>
  <c r="I23" i="82"/>
  <c r="H23" i="82"/>
  <c r="G23" i="82"/>
  <c r="O23" i="82"/>
  <c r="L23" i="82"/>
  <c r="K23" i="82"/>
  <c r="J23" i="82"/>
  <c r="N22" i="82"/>
  <c r="P22" i="82" s="1"/>
  <c r="C26" i="81"/>
  <c r="B27" i="81"/>
  <c r="J25" i="81"/>
  <c r="I25" i="81"/>
  <c r="H25" i="81"/>
  <c r="G25" i="81"/>
  <c r="L25" i="81"/>
  <c r="O25" i="81"/>
  <c r="K25" i="81"/>
  <c r="N24" i="80"/>
  <c r="P24" i="80" s="1"/>
  <c r="G25" i="80"/>
  <c r="J25" i="80"/>
  <c r="I25" i="80"/>
  <c r="H25" i="80"/>
  <c r="O25" i="80"/>
  <c r="L25" i="80"/>
  <c r="K25" i="80"/>
  <c r="C26" i="80"/>
  <c r="B27" i="80"/>
  <c r="K24" i="79"/>
  <c r="I24" i="79"/>
  <c r="H24" i="79"/>
  <c r="L24" i="79"/>
  <c r="J24" i="79"/>
  <c r="O24" i="79"/>
  <c r="G24" i="79"/>
  <c r="B26" i="79"/>
  <c r="C25" i="79"/>
  <c r="N23" i="79"/>
  <c r="P23" i="79" s="1"/>
  <c r="J22" i="76"/>
  <c r="O22" i="76"/>
  <c r="L22" i="76"/>
  <c r="K22" i="76"/>
  <c r="I22" i="76"/>
  <c r="G22" i="76"/>
  <c r="H22" i="76"/>
  <c r="B24" i="76"/>
  <c r="C23" i="76"/>
  <c r="C24" i="75"/>
  <c r="B25" i="75"/>
  <c r="N22" i="75"/>
  <c r="P22" i="75" s="1"/>
  <c r="G23" i="75"/>
  <c r="K23" i="75"/>
  <c r="I23" i="75"/>
  <c r="O23" i="75"/>
  <c r="H23" i="75"/>
  <c r="L23" i="75"/>
  <c r="J23" i="75"/>
  <c r="B24" i="74"/>
  <c r="C23" i="74"/>
  <c r="N21" i="74"/>
  <c r="P21" i="74" s="1"/>
  <c r="O22" i="74"/>
  <c r="L22" i="74"/>
  <c r="K22" i="74"/>
  <c r="J22" i="74"/>
  <c r="H22" i="74"/>
  <c r="I22" i="74"/>
  <c r="G22" i="74"/>
  <c r="I23" i="72"/>
  <c r="H23" i="72"/>
  <c r="G23" i="72"/>
  <c r="K23" i="72"/>
  <c r="O23" i="72"/>
  <c r="L23" i="72"/>
  <c r="J23" i="72"/>
  <c r="N22" i="72"/>
  <c r="P22" i="72" s="1"/>
  <c r="B25" i="72"/>
  <c r="C24" i="72"/>
  <c r="P20" i="54"/>
  <c r="N21" i="54"/>
  <c r="B24" i="54"/>
  <c r="C23" i="54"/>
  <c r="O23" i="54" l="1"/>
  <c r="G23" i="54"/>
  <c r="H23" i="54"/>
  <c r="I23" i="54"/>
  <c r="J23" i="54"/>
  <c r="K23" i="54"/>
  <c r="L23" i="54"/>
  <c r="N22" i="76"/>
  <c r="P22" i="76" s="1"/>
  <c r="N21" i="73"/>
  <c r="P21" i="73" s="1"/>
  <c r="L22" i="73"/>
  <c r="J22" i="73"/>
  <c r="H22" i="73"/>
  <c r="K22" i="73"/>
  <c r="G22" i="73"/>
  <c r="O22" i="73"/>
  <c r="I22" i="73"/>
  <c r="C23" i="73"/>
  <c r="B24" i="73"/>
  <c r="G26" i="84"/>
  <c r="O26" i="84"/>
  <c r="L26" i="84"/>
  <c r="K26" i="84"/>
  <c r="J26" i="84"/>
  <c r="I26" i="84"/>
  <c r="H26" i="84"/>
  <c r="N25" i="84"/>
  <c r="P25" i="84" s="1"/>
  <c r="C27" i="84"/>
  <c r="B28" i="84"/>
  <c r="B28" i="83"/>
  <c r="C27" i="83"/>
  <c r="O26" i="83"/>
  <c r="L26" i="83"/>
  <c r="K26" i="83"/>
  <c r="J26" i="83"/>
  <c r="I26" i="83"/>
  <c r="H26" i="83"/>
  <c r="G26" i="83"/>
  <c r="N25" i="83"/>
  <c r="P25" i="83" s="1"/>
  <c r="O24" i="82"/>
  <c r="L24" i="82"/>
  <c r="K24" i="82"/>
  <c r="J24" i="82"/>
  <c r="I24" i="82"/>
  <c r="H24" i="82"/>
  <c r="G24" i="82"/>
  <c r="N23" i="82"/>
  <c r="P23" i="82" s="1"/>
  <c r="B26" i="82"/>
  <c r="C25" i="82"/>
  <c r="N25" i="81"/>
  <c r="P25" i="81" s="1"/>
  <c r="B28" i="81"/>
  <c r="C27" i="81"/>
  <c r="H26" i="81"/>
  <c r="K26" i="81"/>
  <c r="G26" i="81"/>
  <c r="O26" i="81"/>
  <c r="L26" i="81"/>
  <c r="J26" i="81"/>
  <c r="I26" i="81"/>
  <c r="B28" i="80"/>
  <c r="C27" i="80"/>
  <c r="N25" i="80"/>
  <c r="P25" i="80" s="1"/>
  <c r="H26" i="80"/>
  <c r="O26" i="80"/>
  <c r="K26" i="80"/>
  <c r="G26" i="80"/>
  <c r="L26" i="80"/>
  <c r="J26" i="80"/>
  <c r="I26" i="80"/>
  <c r="C26" i="79"/>
  <c r="B27" i="79"/>
  <c r="O25" i="79"/>
  <c r="H25" i="79"/>
  <c r="G25" i="79"/>
  <c r="L25" i="79"/>
  <c r="J25" i="79"/>
  <c r="I25" i="79"/>
  <c r="K25" i="79"/>
  <c r="N24" i="79"/>
  <c r="P24" i="79" s="1"/>
  <c r="I23" i="76"/>
  <c r="H23" i="76"/>
  <c r="G23" i="76"/>
  <c r="O23" i="76"/>
  <c r="K23" i="76"/>
  <c r="L23" i="76"/>
  <c r="J23" i="76"/>
  <c r="C24" i="76"/>
  <c r="B25" i="76"/>
  <c r="N23" i="75"/>
  <c r="P23" i="75" s="1"/>
  <c r="B26" i="75"/>
  <c r="C25" i="75"/>
  <c r="L24" i="75"/>
  <c r="I24" i="75"/>
  <c r="H24" i="75"/>
  <c r="K24" i="75"/>
  <c r="J24" i="75"/>
  <c r="G24" i="75"/>
  <c r="O24" i="75"/>
  <c r="N22" i="74"/>
  <c r="P22" i="74" s="1"/>
  <c r="I23" i="74"/>
  <c r="L23" i="74"/>
  <c r="H23" i="74"/>
  <c r="O23" i="74"/>
  <c r="G23" i="74"/>
  <c r="J23" i="74"/>
  <c r="K23" i="74"/>
  <c r="C24" i="74"/>
  <c r="B25" i="74"/>
  <c r="N23" i="72"/>
  <c r="P23" i="72" s="1"/>
  <c r="O24" i="72"/>
  <c r="H24" i="72"/>
  <c r="G24" i="72"/>
  <c r="L24" i="72"/>
  <c r="K24" i="72"/>
  <c r="J24" i="72"/>
  <c r="I24" i="72"/>
  <c r="C25" i="72"/>
  <c r="B26" i="72"/>
  <c r="P21" i="54"/>
  <c r="N22" i="54"/>
  <c r="B25" i="54"/>
  <c r="C24" i="54"/>
  <c r="O24" i="54" l="1"/>
  <c r="K24" i="54"/>
  <c r="L24" i="54"/>
  <c r="G24" i="54"/>
  <c r="H24" i="54"/>
  <c r="I24" i="54"/>
  <c r="J24" i="54"/>
  <c r="N26" i="84"/>
  <c r="P26" i="84" s="1"/>
  <c r="B25" i="73"/>
  <c r="C24" i="73"/>
  <c r="N22" i="73"/>
  <c r="P22" i="73" s="1"/>
  <c r="G23" i="73"/>
  <c r="J23" i="73"/>
  <c r="O23" i="73"/>
  <c r="K23" i="73"/>
  <c r="I23" i="73"/>
  <c r="H23" i="73"/>
  <c r="L23" i="73"/>
  <c r="L27" i="84"/>
  <c r="K27" i="84"/>
  <c r="G27" i="84"/>
  <c r="J27" i="84"/>
  <c r="I27" i="84"/>
  <c r="H27" i="84"/>
  <c r="O27" i="84"/>
  <c r="B29" i="84"/>
  <c r="C28" i="84"/>
  <c r="N26" i="83"/>
  <c r="P26" i="83" s="1"/>
  <c r="K27" i="83"/>
  <c r="J27" i="83"/>
  <c r="I27" i="83"/>
  <c r="H27" i="83"/>
  <c r="O27" i="83"/>
  <c r="L27" i="83"/>
  <c r="G27" i="83"/>
  <c r="B29" i="83"/>
  <c r="C28" i="83"/>
  <c r="O25" i="82"/>
  <c r="L25" i="82"/>
  <c r="K25" i="82"/>
  <c r="J25" i="82"/>
  <c r="I25" i="82"/>
  <c r="H25" i="82"/>
  <c r="G25" i="82"/>
  <c r="C26" i="82"/>
  <c r="B27" i="82"/>
  <c r="N24" i="82"/>
  <c r="P24" i="82" s="1"/>
  <c r="N26" i="81"/>
  <c r="P26" i="81" s="1"/>
  <c r="L27" i="81"/>
  <c r="K27" i="81"/>
  <c r="I27" i="81"/>
  <c r="H27" i="81"/>
  <c r="J27" i="81"/>
  <c r="G27" i="81"/>
  <c r="O27" i="81"/>
  <c r="C28" i="81"/>
  <c r="B29" i="81"/>
  <c r="N26" i="80"/>
  <c r="P26" i="80" s="1"/>
  <c r="L27" i="80"/>
  <c r="K27" i="80"/>
  <c r="I27" i="80"/>
  <c r="H27" i="80"/>
  <c r="J27" i="80"/>
  <c r="G27" i="80"/>
  <c r="O27" i="80"/>
  <c r="C28" i="80"/>
  <c r="B29" i="80"/>
  <c r="N25" i="79"/>
  <c r="P25" i="79" s="1"/>
  <c r="C27" i="79"/>
  <c r="B28" i="79"/>
  <c r="G26" i="79"/>
  <c r="O26" i="79"/>
  <c r="L26" i="79"/>
  <c r="I26" i="79"/>
  <c r="K26" i="79"/>
  <c r="J26" i="79"/>
  <c r="H26" i="79"/>
  <c r="B26" i="76"/>
  <c r="C25" i="76"/>
  <c r="N23" i="76"/>
  <c r="P23" i="76" s="1"/>
  <c r="O24" i="76"/>
  <c r="I24" i="76"/>
  <c r="L24" i="76"/>
  <c r="K24" i="76"/>
  <c r="H24" i="76"/>
  <c r="J24" i="76"/>
  <c r="G24" i="76"/>
  <c r="N24" i="75"/>
  <c r="P24" i="75" s="1"/>
  <c r="O25" i="75"/>
  <c r="L25" i="75"/>
  <c r="K25" i="75"/>
  <c r="J25" i="75"/>
  <c r="I25" i="75"/>
  <c r="H25" i="75"/>
  <c r="G25" i="75"/>
  <c r="C26" i="75"/>
  <c r="B27" i="75"/>
  <c r="C25" i="74"/>
  <c r="B26" i="74"/>
  <c r="O24" i="74"/>
  <c r="H24" i="74"/>
  <c r="L24" i="74"/>
  <c r="J24" i="74"/>
  <c r="K24" i="74"/>
  <c r="G24" i="74"/>
  <c r="I24" i="74"/>
  <c r="N23" i="74"/>
  <c r="P23" i="74" s="1"/>
  <c r="L25" i="72"/>
  <c r="K25" i="72"/>
  <c r="H25" i="72"/>
  <c r="G25" i="72"/>
  <c r="J25" i="72"/>
  <c r="I25" i="72"/>
  <c r="O25" i="72"/>
  <c r="C26" i="72"/>
  <c r="B27" i="72"/>
  <c r="N24" i="72"/>
  <c r="P24" i="72" s="1"/>
  <c r="P22" i="54"/>
  <c r="N23" i="54"/>
  <c r="B26" i="54"/>
  <c r="C25" i="54"/>
  <c r="O25" i="54" l="1"/>
  <c r="J25" i="54"/>
  <c r="K25" i="54"/>
  <c r="L25" i="54"/>
  <c r="G25" i="54"/>
  <c r="H25" i="54"/>
  <c r="I25" i="54"/>
  <c r="N26" i="79"/>
  <c r="P26" i="79" s="1"/>
  <c r="N27" i="83"/>
  <c r="P27" i="83" s="1"/>
  <c r="N23" i="73"/>
  <c r="P23" i="73" s="1"/>
  <c r="L24" i="73"/>
  <c r="K24" i="73"/>
  <c r="J24" i="73"/>
  <c r="H24" i="73"/>
  <c r="O24" i="73"/>
  <c r="G24" i="73"/>
  <c r="I24" i="73"/>
  <c r="C25" i="73"/>
  <c r="B26" i="73"/>
  <c r="L28" i="84"/>
  <c r="K28" i="84"/>
  <c r="O28" i="84"/>
  <c r="J28" i="84"/>
  <c r="I28" i="84"/>
  <c r="H28" i="84"/>
  <c r="G28" i="84"/>
  <c r="C29" i="84"/>
  <c r="B30" i="84"/>
  <c r="N27" i="84"/>
  <c r="P27" i="84" s="1"/>
  <c r="O28" i="83"/>
  <c r="L28" i="83"/>
  <c r="K28" i="83"/>
  <c r="J28" i="83"/>
  <c r="I28" i="83"/>
  <c r="H28" i="83"/>
  <c r="G28" i="83"/>
  <c r="C29" i="83"/>
  <c r="B30" i="83"/>
  <c r="B28" i="82"/>
  <c r="C27" i="82"/>
  <c r="H26" i="82"/>
  <c r="G26" i="82"/>
  <c r="J26" i="82"/>
  <c r="I26" i="82"/>
  <c r="O26" i="82"/>
  <c r="L26" i="82"/>
  <c r="K26" i="82"/>
  <c r="N25" i="82"/>
  <c r="P25" i="82" s="1"/>
  <c r="C29" i="81"/>
  <c r="B30" i="81"/>
  <c r="I28" i="81"/>
  <c r="G28" i="81"/>
  <c r="K28" i="81"/>
  <c r="O28" i="81"/>
  <c r="H28" i="81"/>
  <c r="L28" i="81"/>
  <c r="J28" i="81"/>
  <c r="N27" i="81"/>
  <c r="P27" i="81" s="1"/>
  <c r="C29" i="80"/>
  <c r="B30" i="80"/>
  <c r="I28" i="80"/>
  <c r="H28" i="80"/>
  <c r="G28" i="80"/>
  <c r="O28" i="80"/>
  <c r="L28" i="80"/>
  <c r="K28" i="80"/>
  <c r="J28" i="80"/>
  <c r="N27" i="80"/>
  <c r="P27" i="80" s="1"/>
  <c r="B29" i="79"/>
  <c r="C28" i="79"/>
  <c r="L27" i="79"/>
  <c r="J27" i="79"/>
  <c r="I27" i="79"/>
  <c r="H27" i="79"/>
  <c r="G27" i="79"/>
  <c r="K27" i="79"/>
  <c r="O27" i="79"/>
  <c r="N24" i="76"/>
  <c r="P24" i="76" s="1"/>
  <c r="N24" i="74"/>
  <c r="P24" i="74" s="1"/>
  <c r="I25" i="76"/>
  <c r="L25" i="76"/>
  <c r="K25" i="76"/>
  <c r="H25" i="76"/>
  <c r="G25" i="76"/>
  <c r="O25" i="76"/>
  <c r="J25" i="76"/>
  <c r="C26" i="76"/>
  <c r="B27" i="76"/>
  <c r="C27" i="75"/>
  <c r="B28" i="75"/>
  <c r="N25" i="75"/>
  <c r="P25" i="75" s="1"/>
  <c r="O26" i="75"/>
  <c r="L26" i="75"/>
  <c r="G26" i="75"/>
  <c r="K26" i="75"/>
  <c r="J26" i="75"/>
  <c r="I26" i="75"/>
  <c r="H26" i="75"/>
  <c r="C26" i="74"/>
  <c r="B27" i="74"/>
  <c r="L25" i="74"/>
  <c r="H25" i="74"/>
  <c r="I25" i="74"/>
  <c r="J25" i="74"/>
  <c r="K25" i="74"/>
  <c r="G25" i="74"/>
  <c r="O25" i="74"/>
  <c r="H26" i="72"/>
  <c r="O26" i="72"/>
  <c r="G26" i="72"/>
  <c r="J26" i="72"/>
  <c r="I26" i="72"/>
  <c r="L26" i="72"/>
  <c r="K26" i="72"/>
  <c r="B28" i="72"/>
  <c r="C27" i="72"/>
  <c r="N25" i="72"/>
  <c r="P25" i="72" s="1"/>
  <c r="P23" i="54"/>
  <c r="N24" i="54"/>
  <c r="B27" i="54"/>
  <c r="C26" i="54"/>
  <c r="O26" i="54" l="1"/>
  <c r="G26" i="54"/>
  <c r="H26" i="54"/>
  <c r="I26" i="54"/>
  <c r="J26" i="54"/>
  <c r="K26" i="54"/>
  <c r="L26" i="54"/>
  <c r="N26" i="75"/>
  <c r="P26" i="75" s="1"/>
  <c r="C26" i="73"/>
  <c r="B27" i="73"/>
  <c r="N24" i="73"/>
  <c r="P24" i="73" s="1"/>
  <c r="I25" i="73"/>
  <c r="K25" i="73"/>
  <c r="O25" i="73"/>
  <c r="L25" i="73"/>
  <c r="J25" i="73"/>
  <c r="G25" i="73"/>
  <c r="H25" i="73"/>
  <c r="C30" i="84"/>
  <c r="B31" i="84"/>
  <c r="K29" i="84"/>
  <c r="I29" i="84"/>
  <c r="J29" i="84"/>
  <c r="H29" i="84"/>
  <c r="G29" i="84"/>
  <c r="O29" i="84"/>
  <c r="L29" i="84"/>
  <c r="N28" i="84"/>
  <c r="P28" i="84" s="1"/>
  <c r="B31" i="83"/>
  <c r="C30" i="83"/>
  <c r="G29" i="83"/>
  <c r="O29" i="83"/>
  <c r="L29" i="83"/>
  <c r="K29" i="83"/>
  <c r="J29" i="83"/>
  <c r="I29" i="83"/>
  <c r="H29" i="83"/>
  <c r="N28" i="83"/>
  <c r="P28" i="83" s="1"/>
  <c r="N26" i="82"/>
  <c r="P26" i="82" s="1"/>
  <c r="L27" i="82"/>
  <c r="K27" i="82"/>
  <c r="I27" i="82"/>
  <c r="J27" i="82"/>
  <c r="O27" i="82"/>
  <c r="H27" i="82"/>
  <c r="G27" i="82"/>
  <c r="B29" i="82"/>
  <c r="C28" i="82"/>
  <c r="B31" i="81"/>
  <c r="C30" i="81"/>
  <c r="N28" i="81"/>
  <c r="P28" i="81" s="1"/>
  <c r="G29" i="81"/>
  <c r="O29" i="81"/>
  <c r="J29" i="81"/>
  <c r="L29" i="81"/>
  <c r="K29" i="81"/>
  <c r="I29" i="81"/>
  <c r="H29" i="81"/>
  <c r="N28" i="80"/>
  <c r="P28" i="80" s="1"/>
  <c r="B31" i="80"/>
  <c r="C30" i="80"/>
  <c r="G29" i="80"/>
  <c r="L29" i="80"/>
  <c r="K29" i="80"/>
  <c r="O29" i="80"/>
  <c r="J29" i="80"/>
  <c r="I29" i="80"/>
  <c r="H29" i="80"/>
  <c r="N27" i="79"/>
  <c r="P27" i="79" s="1"/>
  <c r="L28" i="79"/>
  <c r="O28" i="79"/>
  <c r="I28" i="79"/>
  <c r="H28" i="79"/>
  <c r="G28" i="79"/>
  <c r="J28" i="79"/>
  <c r="K28" i="79"/>
  <c r="C29" i="79"/>
  <c r="B30" i="79"/>
  <c r="H26" i="76"/>
  <c r="G26" i="76"/>
  <c r="O26" i="76"/>
  <c r="L26" i="76"/>
  <c r="J26" i="76"/>
  <c r="I26" i="76"/>
  <c r="K26" i="76"/>
  <c r="N25" i="76"/>
  <c r="P25" i="76" s="1"/>
  <c r="C27" i="76"/>
  <c r="B28" i="76"/>
  <c r="B29" i="75"/>
  <c r="C28" i="75"/>
  <c r="K27" i="75"/>
  <c r="J27" i="75"/>
  <c r="H27" i="75"/>
  <c r="I27" i="75"/>
  <c r="G27" i="75"/>
  <c r="O27" i="75"/>
  <c r="L27" i="75"/>
  <c r="N25" i="74"/>
  <c r="P25" i="74" s="1"/>
  <c r="C27" i="74"/>
  <c r="B28" i="74"/>
  <c r="H26" i="74"/>
  <c r="G26" i="74"/>
  <c r="L26" i="74"/>
  <c r="O26" i="74"/>
  <c r="K26" i="74"/>
  <c r="J26" i="74"/>
  <c r="I26" i="74"/>
  <c r="L27" i="72"/>
  <c r="K27" i="72"/>
  <c r="J27" i="72"/>
  <c r="G27" i="72"/>
  <c r="O27" i="72"/>
  <c r="I27" i="72"/>
  <c r="H27" i="72"/>
  <c r="B29" i="72"/>
  <c r="C28" i="72"/>
  <c r="N26" i="72"/>
  <c r="P26" i="72" s="1"/>
  <c r="P24" i="54"/>
  <c r="N25" i="54"/>
  <c r="B28" i="54"/>
  <c r="C27" i="54"/>
  <c r="O27" i="54" l="1"/>
  <c r="G27" i="54"/>
  <c r="H27" i="54"/>
  <c r="I27" i="54"/>
  <c r="J27" i="54"/>
  <c r="K27" i="54"/>
  <c r="L27" i="54"/>
  <c r="N25" i="73"/>
  <c r="P25" i="73" s="1"/>
  <c r="N29" i="81"/>
  <c r="P29" i="81" s="1"/>
  <c r="N27" i="72"/>
  <c r="P27" i="72" s="1"/>
  <c r="C27" i="73"/>
  <c r="B28" i="73"/>
  <c r="O26" i="73"/>
  <c r="H26" i="73"/>
  <c r="G26" i="73"/>
  <c r="L26" i="73"/>
  <c r="K26" i="73"/>
  <c r="I26" i="73"/>
  <c r="J26" i="73"/>
  <c r="N29" i="80"/>
  <c r="P29" i="80" s="1"/>
  <c r="N28" i="79"/>
  <c r="P28" i="79" s="1"/>
  <c r="B32" i="84"/>
  <c r="C31" i="84"/>
  <c r="N29" i="84"/>
  <c r="P29" i="84" s="1"/>
  <c r="K30" i="84"/>
  <c r="J30" i="84"/>
  <c r="I30" i="84"/>
  <c r="H30" i="84"/>
  <c r="G30" i="84"/>
  <c r="O30" i="84"/>
  <c r="L30" i="84"/>
  <c r="N29" i="83"/>
  <c r="P29" i="83" s="1"/>
  <c r="J30" i="83"/>
  <c r="I30" i="83"/>
  <c r="H30" i="83"/>
  <c r="G30" i="83"/>
  <c r="O30" i="83"/>
  <c r="L30" i="83"/>
  <c r="K30" i="83"/>
  <c r="C31" i="83"/>
  <c r="B32" i="83"/>
  <c r="C29" i="82"/>
  <c r="B30" i="82"/>
  <c r="N27" i="82"/>
  <c r="P27" i="82" s="1"/>
  <c r="O28" i="82"/>
  <c r="I28" i="82"/>
  <c r="H28" i="82"/>
  <c r="G28" i="82"/>
  <c r="L28" i="82"/>
  <c r="K28" i="82"/>
  <c r="J28" i="82"/>
  <c r="L30" i="81"/>
  <c r="K30" i="81"/>
  <c r="J30" i="81"/>
  <c r="H30" i="81"/>
  <c r="G30" i="81"/>
  <c r="I30" i="81"/>
  <c r="O30" i="81"/>
  <c r="C31" i="81"/>
  <c r="B32" i="81"/>
  <c r="L30" i="80"/>
  <c r="K30" i="80"/>
  <c r="J30" i="80"/>
  <c r="G30" i="80"/>
  <c r="I30" i="80"/>
  <c r="H30" i="80"/>
  <c r="O30" i="80"/>
  <c r="C31" i="80"/>
  <c r="B32" i="80"/>
  <c r="O29" i="79"/>
  <c r="L29" i="79"/>
  <c r="K29" i="79"/>
  <c r="J29" i="79"/>
  <c r="I29" i="79"/>
  <c r="H29" i="79"/>
  <c r="G29" i="79"/>
  <c r="C30" i="79"/>
  <c r="B31" i="79"/>
  <c r="N27" i="75"/>
  <c r="P27" i="75" s="1"/>
  <c r="B29" i="76"/>
  <c r="C28" i="76"/>
  <c r="L27" i="76"/>
  <c r="K27" i="76"/>
  <c r="H27" i="76"/>
  <c r="J27" i="76"/>
  <c r="I27" i="76"/>
  <c r="G27" i="76"/>
  <c r="O27" i="76"/>
  <c r="N26" i="76"/>
  <c r="P26" i="76" s="1"/>
  <c r="L28" i="75"/>
  <c r="O28" i="75"/>
  <c r="K28" i="75"/>
  <c r="J28" i="75"/>
  <c r="I28" i="75"/>
  <c r="H28" i="75"/>
  <c r="G28" i="75"/>
  <c r="B30" i="75"/>
  <c r="C29" i="75"/>
  <c r="N26" i="74"/>
  <c r="P26" i="74" s="1"/>
  <c r="B29" i="74"/>
  <c r="C28" i="74"/>
  <c r="I27" i="74"/>
  <c r="G27" i="74"/>
  <c r="L27" i="74"/>
  <c r="K27" i="74"/>
  <c r="J27" i="74"/>
  <c r="H27" i="74"/>
  <c r="O27" i="74"/>
  <c r="L28" i="72"/>
  <c r="J28" i="72"/>
  <c r="H28" i="72"/>
  <c r="K28" i="72"/>
  <c r="I28" i="72"/>
  <c r="O28" i="72"/>
  <c r="G28" i="72"/>
  <c r="B30" i="72"/>
  <c r="C29" i="72"/>
  <c r="P25" i="54"/>
  <c r="N26" i="54"/>
  <c r="B29" i="54"/>
  <c r="C28" i="54"/>
  <c r="O28" i="54" l="1"/>
  <c r="H28" i="54"/>
  <c r="I28" i="54"/>
  <c r="J28" i="54"/>
  <c r="K28" i="54"/>
  <c r="L28" i="54"/>
  <c r="G28" i="54"/>
  <c r="N30" i="80"/>
  <c r="P30" i="80" s="1"/>
  <c r="N26" i="73"/>
  <c r="P26" i="73" s="1"/>
  <c r="N27" i="74"/>
  <c r="P27" i="74" s="1"/>
  <c r="C28" i="73"/>
  <c r="B29" i="73"/>
  <c r="G27" i="73"/>
  <c r="O27" i="73"/>
  <c r="K27" i="73"/>
  <c r="L27" i="73"/>
  <c r="J27" i="73"/>
  <c r="I27" i="73"/>
  <c r="H27" i="73"/>
  <c r="N30" i="84"/>
  <c r="P30" i="84" s="1"/>
  <c r="L31" i="84"/>
  <c r="K31" i="84"/>
  <c r="J31" i="84"/>
  <c r="O31" i="84"/>
  <c r="H31" i="84"/>
  <c r="I31" i="84"/>
  <c r="G31" i="84"/>
  <c r="B33" i="84"/>
  <c r="C32" i="84"/>
  <c r="B33" i="83"/>
  <c r="C32" i="83"/>
  <c r="N30" i="83"/>
  <c r="P30" i="83" s="1"/>
  <c r="O31" i="83"/>
  <c r="L31" i="83"/>
  <c r="I31" i="83"/>
  <c r="H31" i="83"/>
  <c r="G31" i="83"/>
  <c r="K31" i="83"/>
  <c r="J31" i="83"/>
  <c r="N28" i="82"/>
  <c r="P28" i="82" s="1"/>
  <c r="C30" i="82"/>
  <c r="B31" i="82"/>
  <c r="G29" i="82"/>
  <c r="O29" i="82"/>
  <c r="L29" i="82"/>
  <c r="K29" i="82"/>
  <c r="J29" i="82"/>
  <c r="I29" i="82"/>
  <c r="H29" i="82"/>
  <c r="H31" i="81"/>
  <c r="L31" i="81"/>
  <c r="G31" i="81"/>
  <c r="O31" i="81"/>
  <c r="K31" i="81"/>
  <c r="J31" i="81"/>
  <c r="I31" i="81"/>
  <c r="C32" i="81"/>
  <c r="B33" i="81"/>
  <c r="N30" i="81"/>
  <c r="P30" i="81" s="1"/>
  <c r="C32" i="80"/>
  <c r="B33" i="80"/>
  <c r="G31" i="80"/>
  <c r="L31" i="80"/>
  <c r="O31" i="80"/>
  <c r="K31" i="80"/>
  <c r="J31" i="80"/>
  <c r="I31" i="80"/>
  <c r="H31" i="80"/>
  <c r="C31" i="79"/>
  <c r="K30" i="79"/>
  <c r="I30" i="79"/>
  <c r="H30" i="79"/>
  <c r="G30" i="79"/>
  <c r="J30" i="79"/>
  <c r="O30" i="79"/>
  <c r="L30" i="79"/>
  <c r="N29" i="79"/>
  <c r="P29" i="79" s="1"/>
  <c r="N27" i="76"/>
  <c r="P27" i="76" s="1"/>
  <c r="I28" i="76"/>
  <c r="L28" i="76"/>
  <c r="K28" i="76"/>
  <c r="O28" i="76"/>
  <c r="J28" i="76"/>
  <c r="H28" i="76"/>
  <c r="G28" i="76"/>
  <c r="C29" i="76"/>
  <c r="B30" i="76"/>
  <c r="O29" i="75"/>
  <c r="J29" i="75"/>
  <c r="H29" i="75"/>
  <c r="K29" i="75"/>
  <c r="L29" i="75"/>
  <c r="I29" i="75"/>
  <c r="G29" i="75"/>
  <c r="C30" i="75"/>
  <c r="B31" i="75"/>
  <c r="N28" i="75"/>
  <c r="P28" i="75" s="1"/>
  <c r="O28" i="74"/>
  <c r="K28" i="74"/>
  <c r="H28" i="74"/>
  <c r="L28" i="74"/>
  <c r="G28" i="74"/>
  <c r="J28" i="74"/>
  <c r="I28" i="74"/>
  <c r="C29" i="74"/>
  <c r="B30" i="74"/>
  <c r="G29" i="72"/>
  <c r="K29" i="72"/>
  <c r="I29" i="72"/>
  <c r="H29" i="72"/>
  <c r="O29" i="72"/>
  <c r="J29" i="72"/>
  <c r="L29" i="72"/>
  <c r="C30" i="72"/>
  <c r="B31" i="72"/>
  <c r="N28" i="72"/>
  <c r="P28" i="72" s="1"/>
  <c r="P26" i="54"/>
  <c r="N27" i="54"/>
  <c r="C29" i="54"/>
  <c r="B30" i="54"/>
  <c r="O29" i="54" l="1"/>
  <c r="G29" i="54"/>
  <c r="H29" i="54"/>
  <c r="K29" i="54"/>
  <c r="L29" i="54"/>
  <c r="I29" i="54"/>
  <c r="J29" i="54"/>
  <c r="N29" i="82"/>
  <c r="P29" i="82" s="1"/>
  <c r="N27" i="73"/>
  <c r="P27" i="73" s="1"/>
  <c r="C29" i="73"/>
  <c r="B30" i="73"/>
  <c r="I28" i="73"/>
  <c r="H28" i="73"/>
  <c r="G28" i="73"/>
  <c r="L28" i="73"/>
  <c r="K28" i="73"/>
  <c r="O28" i="73"/>
  <c r="J28" i="73"/>
  <c r="N31" i="80"/>
  <c r="P31" i="80" s="1"/>
  <c r="N30" i="79"/>
  <c r="P30" i="79" s="1"/>
  <c r="H32" i="84"/>
  <c r="G32" i="84"/>
  <c r="O32" i="84"/>
  <c r="L32" i="84"/>
  <c r="K32" i="84"/>
  <c r="J32" i="84"/>
  <c r="I32" i="84"/>
  <c r="C33" i="84"/>
  <c r="B34" i="84"/>
  <c r="C34" i="84" s="1"/>
  <c r="N31" i="84"/>
  <c r="P31" i="84" s="1"/>
  <c r="N31" i="83"/>
  <c r="P31" i="83" s="1"/>
  <c r="O32" i="83"/>
  <c r="L32" i="83"/>
  <c r="K32" i="83"/>
  <c r="J32" i="83"/>
  <c r="I32" i="83"/>
  <c r="H32" i="83"/>
  <c r="G32" i="83"/>
  <c r="C33" i="83"/>
  <c r="B32" i="82"/>
  <c r="C31" i="82"/>
  <c r="L30" i="82"/>
  <c r="K30" i="82"/>
  <c r="J30" i="82"/>
  <c r="I30" i="82"/>
  <c r="H30" i="82"/>
  <c r="G30" i="82"/>
  <c r="O30" i="82"/>
  <c r="K32" i="81"/>
  <c r="I32" i="81"/>
  <c r="L32" i="81"/>
  <c r="J32" i="81"/>
  <c r="O32" i="81"/>
  <c r="H32" i="81"/>
  <c r="G32" i="81"/>
  <c r="C33" i="81"/>
  <c r="N31" i="81"/>
  <c r="P31" i="81" s="1"/>
  <c r="C33" i="80"/>
  <c r="B34" i="80"/>
  <c r="C34" i="80" s="1"/>
  <c r="J32" i="80"/>
  <c r="I32" i="80"/>
  <c r="L32" i="80"/>
  <c r="K32" i="80"/>
  <c r="O32" i="80"/>
  <c r="H32" i="80"/>
  <c r="G32" i="80"/>
  <c r="O31" i="79"/>
  <c r="K31" i="79"/>
  <c r="L31" i="79"/>
  <c r="I31" i="79"/>
  <c r="H31" i="79"/>
  <c r="G31" i="79"/>
  <c r="J31" i="79"/>
  <c r="N29" i="72"/>
  <c r="P29" i="72" s="1"/>
  <c r="B31" i="76"/>
  <c r="C30" i="76"/>
  <c r="N28" i="76"/>
  <c r="P28" i="76" s="1"/>
  <c r="G29" i="76"/>
  <c r="L29" i="76"/>
  <c r="K29" i="76"/>
  <c r="O29" i="76"/>
  <c r="J29" i="76"/>
  <c r="H29" i="76"/>
  <c r="I29" i="76"/>
  <c r="J30" i="75"/>
  <c r="I30" i="75"/>
  <c r="G30" i="75"/>
  <c r="H30" i="75"/>
  <c r="K30" i="75"/>
  <c r="O30" i="75"/>
  <c r="L30" i="75"/>
  <c r="C31" i="75"/>
  <c r="B32" i="75"/>
  <c r="N29" i="75"/>
  <c r="P29" i="75" s="1"/>
  <c r="B31" i="74"/>
  <c r="C30" i="74"/>
  <c r="G29" i="74"/>
  <c r="L29" i="74"/>
  <c r="K29" i="74"/>
  <c r="O29" i="74"/>
  <c r="J29" i="74"/>
  <c r="I29" i="74"/>
  <c r="H29" i="74"/>
  <c r="N28" i="74"/>
  <c r="P28" i="74" s="1"/>
  <c r="L30" i="72"/>
  <c r="K30" i="72"/>
  <c r="J30" i="72"/>
  <c r="O30" i="72"/>
  <c r="I30" i="72"/>
  <c r="H30" i="72"/>
  <c r="G30" i="72"/>
  <c r="B32" i="72"/>
  <c r="C31" i="72"/>
  <c r="P27" i="54"/>
  <c r="N28" i="54"/>
  <c r="C30" i="54"/>
  <c r="B31" i="54"/>
  <c r="O30" i="54" l="1"/>
  <c r="L30" i="54"/>
  <c r="G30" i="54"/>
  <c r="H30" i="54"/>
  <c r="I30" i="54"/>
  <c r="J30" i="54"/>
  <c r="K30" i="54"/>
  <c r="N29" i="74"/>
  <c r="P29" i="74" s="1"/>
  <c r="N28" i="73"/>
  <c r="P28" i="73" s="1"/>
  <c r="C30" i="73"/>
  <c r="B31" i="73"/>
  <c r="K29" i="73"/>
  <c r="L29" i="73"/>
  <c r="J29" i="73"/>
  <c r="I29" i="73"/>
  <c r="H29" i="73"/>
  <c r="G29" i="73"/>
  <c r="O29" i="73"/>
  <c r="N32" i="80"/>
  <c r="P32" i="80" s="1"/>
  <c r="N31" i="79"/>
  <c r="P31" i="79" s="1"/>
  <c r="P32" i="79" s="1"/>
  <c r="O34" i="84"/>
  <c r="K34" i="84"/>
  <c r="J34" i="84"/>
  <c r="I34" i="84"/>
  <c r="L34" i="84"/>
  <c r="G34" i="84"/>
  <c r="H34" i="84"/>
  <c r="J33" i="84"/>
  <c r="I33" i="84"/>
  <c r="H33" i="84"/>
  <c r="G33" i="84"/>
  <c r="O33" i="84"/>
  <c r="L33" i="84"/>
  <c r="K33" i="84"/>
  <c r="N32" i="84"/>
  <c r="P32" i="84" s="1"/>
  <c r="I33" i="83"/>
  <c r="H33" i="83"/>
  <c r="G33" i="83"/>
  <c r="O33" i="83"/>
  <c r="L33" i="83"/>
  <c r="K33" i="83"/>
  <c r="J33" i="83"/>
  <c r="N32" i="83"/>
  <c r="P32" i="83" s="1"/>
  <c r="C32" i="82"/>
  <c r="B33" i="82"/>
  <c r="N30" i="82"/>
  <c r="P30" i="82" s="1"/>
  <c r="O31" i="82"/>
  <c r="L31" i="82"/>
  <c r="K31" i="82"/>
  <c r="J31" i="82"/>
  <c r="I31" i="82"/>
  <c r="H31" i="82"/>
  <c r="G31" i="82"/>
  <c r="N32" i="81"/>
  <c r="P32" i="81" s="1"/>
  <c r="K33" i="81"/>
  <c r="O33" i="81"/>
  <c r="J33" i="81"/>
  <c r="I33" i="81"/>
  <c r="H33" i="81"/>
  <c r="G33" i="81"/>
  <c r="L33" i="81"/>
  <c r="G34" i="80"/>
  <c r="O34" i="80"/>
  <c r="L34" i="80"/>
  <c r="K34" i="80"/>
  <c r="J34" i="80"/>
  <c r="I34" i="80"/>
  <c r="H34" i="80"/>
  <c r="K33" i="80"/>
  <c r="J33" i="80"/>
  <c r="I33" i="80"/>
  <c r="G33" i="80"/>
  <c r="H33" i="80"/>
  <c r="O33" i="80"/>
  <c r="L33" i="80"/>
  <c r="N29" i="76"/>
  <c r="P29" i="76" s="1"/>
  <c r="L30" i="76"/>
  <c r="K30" i="76"/>
  <c r="J30" i="76"/>
  <c r="I30" i="76"/>
  <c r="H30" i="76"/>
  <c r="G30" i="76"/>
  <c r="O30" i="76"/>
  <c r="B32" i="76"/>
  <c r="C31" i="76"/>
  <c r="B33" i="75"/>
  <c r="C32" i="75"/>
  <c r="K31" i="75"/>
  <c r="O31" i="75"/>
  <c r="L31" i="75"/>
  <c r="J31" i="75"/>
  <c r="I31" i="75"/>
  <c r="H31" i="75"/>
  <c r="G31" i="75"/>
  <c r="N30" i="75"/>
  <c r="P30" i="75" s="1"/>
  <c r="L30" i="74"/>
  <c r="K30" i="74"/>
  <c r="J30" i="74"/>
  <c r="I30" i="74"/>
  <c r="H30" i="74"/>
  <c r="G30" i="74"/>
  <c r="O30" i="74"/>
  <c r="B32" i="74"/>
  <c r="C31" i="74"/>
  <c r="I31" i="72"/>
  <c r="H31" i="72"/>
  <c r="G31" i="72"/>
  <c r="O31" i="72"/>
  <c r="J31" i="72"/>
  <c r="K31" i="72"/>
  <c r="L31" i="72"/>
  <c r="N30" i="72"/>
  <c r="P30" i="72" s="1"/>
  <c r="C32" i="72"/>
  <c r="B33" i="72"/>
  <c r="P28" i="54"/>
  <c r="N29" i="54"/>
  <c r="C31" i="54"/>
  <c r="B32" i="54"/>
  <c r="O31" i="54" l="1"/>
  <c r="G31" i="54"/>
  <c r="H31" i="54"/>
  <c r="I31" i="54"/>
  <c r="J31" i="54"/>
  <c r="K31" i="54"/>
  <c r="L31" i="54"/>
  <c r="N29" i="73"/>
  <c r="P29" i="73" s="1"/>
  <c r="C31" i="73"/>
  <c r="B32" i="73"/>
  <c r="O30" i="73"/>
  <c r="G30" i="73"/>
  <c r="J30" i="73"/>
  <c r="I30" i="73"/>
  <c r="L30" i="73"/>
  <c r="K30" i="73"/>
  <c r="H30" i="73"/>
  <c r="N33" i="84"/>
  <c r="P33" i="84" s="1"/>
  <c r="N34" i="84"/>
  <c r="N33" i="83"/>
  <c r="P33" i="83" s="1"/>
  <c r="P34" i="83" s="1"/>
  <c r="L32" i="82"/>
  <c r="K32" i="82"/>
  <c r="J32" i="82"/>
  <c r="I32" i="82"/>
  <c r="H32" i="82"/>
  <c r="G32" i="82"/>
  <c r="O32" i="82"/>
  <c r="N31" i="82"/>
  <c r="P31" i="82" s="1"/>
  <c r="B34" i="82"/>
  <c r="C34" i="82" s="1"/>
  <c r="C33" i="82"/>
  <c r="N33" i="81"/>
  <c r="P33" i="81" s="1"/>
  <c r="P34" i="81" s="1"/>
  <c r="N34" i="80"/>
  <c r="N33" i="80"/>
  <c r="P33" i="80" s="1"/>
  <c r="N30" i="76"/>
  <c r="P30" i="76" s="1"/>
  <c r="N30" i="74"/>
  <c r="P30" i="74" s="1"/>
  <c r="C32" i="76"/>
  <c r="B33" i="76"/>
  <c r="J31" i="76"/>
  <c r="I31" i="76"/>
  <c r="L31" i="76"/>
  <c r="H31" i="76"/>
  <c r="O31" i="76"/>
  <c r="K31" i="76"/>
  <c r="G31" i="76"/>
  <c r="N31" i="75"/>
  <c r="P31" i="75" s="1"/>
  <c r="O32" i="75"/>
  <c r="H32" i="75"/>
  <c r="K32" i="75"/>
  <c r="L32" i="75"/>
  <c r="J32" i="75"/>
  <c r="I32" i="75"/>
  <c r="G32" i="75"/>
  <c r="C33" i="75"/>
  <c r="B34" i="75"/>
  <c r="C34" i="75" s="1"/>
  <c r="K31" i="74"/>
  <c r="H31" i="74"/>
  <c r="G31" i="74"/>
  <c r="I31" i="74"/>
  <c r="O31" i="74"/>
  <c r="J31" i="74"/>
  <c r="L31" i="74"/>
  <c r="C32" i="74"/>
  <c r="B33" i="74"/>
  <c r="C33" i="72"/>
  <c r="O32" i="72"/>
  <c r="L32" i="72"/>
  <c r="K32" i="72"/>
  <c r="G32" i="72"/>
  <c r="H32" i="72"/>
  <c r="J32" i="72"/>
  <c r="I32" i="72"/>
  <c r="N31" i="72"/>
  <c r="P31" i="72" s="1"/>
  <c r="P29" i="54"/>
  <c r="N30" i="54"/>
  <c r="C32" i="54"/>
  <c r="B33" i="54"/>
  <c r="O32" i="54" l="1"/>
  <c r="G32" i="54"/>
  <c r="H32" i="54"/>
  <c r="I32" i="54"/>
  <c r="J32" i="54"/>
  <c r="K32" i="54"/>
  <c r="L32" i="54"/>
  <c r="P34" i="84"/>
  <c r="P35" i="84" s="1"/>
  <c r="N30" i="73"/>
  <c r="P30" i="73" s="1"/>
  <c r="P30" i="54"/>
  <c r="B33" i="73"/>
  <c r="C32" i="73"/>
  <c r="O31" i="73"/>
  <c r="L31" i="73"/>
  <c r="J31" i="73"/>
  <c r="H31" i="73"/>
  <c r="K31" i="73"/>
  <c r="G31" i="73"/>
  <c r="I31" i="73"/>
  <c r="K33" i="82"/>
  <c r="J33" i="82"/>
  <c r="I33" i="82"/>
  <c r="H33" i="82"/>
  <c r="G33" i="82"/>
  <c r="O33" i="82"/>
  <c r="L33" i="82"/>
  <c r="O34" i="82"/>
  <c r="L34" i="82"/>
  <c r="K34" i="82"/>
  <c r="J34" i="82"/>
  <c r="I34" i="82"/>
  <c r="H34" i="82"/>
  <c r="G34" i="82"/>
  <c r="N32" i="82"/>
  <c r="P32" i="82" s="1"/>
  <c r="P34" i="80"/>
  <c r="P35" i="80" s="1"/>
  <c r="N31" i="76"/>
  <c r="P31" i="76" s="1"/>
  <c r="C33" i="76"/>
  <c r="B34" i="76"/>
  <c r="C34" i="76" s="1"/>
  <c r="O32" i="76"/>
  <c r="L32" i="76"/>
  <c r="K32" i="76"/>
  <c r="J32" i="76"/>
  <c r="I32" i="76"/>
  <c r="G32" i="76"/>
  <c r="H32" i="76"/>
  <c r="O34" i="75"/>
  <c r="J34" i="75"/>
  <c r="L34" i="75"/>
  <c r="K34" i="75"/>
  <c r="I34" i="75"/>
  <c r="H34" i="75"/>
  <c r="G34" i="75"/>
  <c r="I33" i="75"/>
  <c r="H33" i="75"/>
  <c r="G33" i="75"/>
  <c r="O33" i="75"/>
  <c r="L33" i="75"/>
  <c r="K33" i="75"/>
  <c r="J33" i="75"/>
  <c r="N32" i="75"/>
  <c r="P32" i="75" s="1"/>
  <c r="J32" i="74"/>
  <c r="L32" i="74"/>
  <c r="K32" i="74"/>
  <c r="I32" i="74"/>
  <c r="O32" i="74"/>
  <c r="H32" i="74"/>
  <c r="G32" i="74"/>
  <c r="C33" i="74"/>
  <c r="N31" i="74"/>
  <c r="P31" i="74" s="1"/>
  <c r="N32" i="72"/>
  <c r="P32" i="72" s="1"/>
  <c r="K33" i="72"/>
  <c r="L33" i="72"/>
  <c r="J33" i="72"/>
  <c r="O33" i="72"/>
  <c r="I33" i="72"/>
  <c r="H33" i="72"/>
  <c r="G33" i="72"/>
  <c r="N31" i="54"/>
  <c r="C33" i="54"/>
  <c r="B34" i="54"/>
  <c r="C34" i="54" s="1"/>
  <c r="O33" i="54" l="1"/>
  <c r="J33" i="54"/>
  <c r="K33" i="54"/>
  <c r="L33" i="54"/>
  <c r="G33" i="54"/>
  <c r="H33" i="54"/>
  <c r="I33" i="54"/>
  <c r="O34" i="54"/>
  <c r="G34" i="54"/>
  <c r="H34" i="54"/>
  <c r="I34" i="54"/>
  <c r="J34" i="54"/>
  <c r="K34" i="54"/>
  <c r="L34" i="54"/>
  <c r="P31" i="54"/>
  <c r="N32" i="76"/>
  <c r="P32" i="76" s="1"/>
  <c r="O32" i="73"/>
  <c r="K32" i="73"/>
  <c r="H32" i="73"/>
  <c r="G32" i="73"/>
  <c r="L32" i="73"/>
  <c r="J32" i="73"/>
  <c r="I32" i="73"/>
  <c r="C33" i="73"/>
  <c r="B34" i="73"/>
  <c r="C34" i="73" s="1"/>
  <c r="N31" i="73"/>
  <c r="P31" i="73" s="1"/>
  <c r="N34" i="82"/>
  <c r="N33" i="82"/>
  <c r="P33" i="82" s="1"/>
  <c r="O34" i="76"/>
  <c r="K34" i="76"/>
  <c r="L34" i="76"/>
  <c r="J34" i="76"/>
  <c r="I34" i="76"/>
  <c r="H34" i="76"/>
  <c r="G34" i="76"/>
  <c r="K33" i="76"/>
  <c r="J33" i="76"/>
  <c r="I33" i="76"/>
  <c r="H33" i="76"/>
  <c r="G33" i="76"/>
  <c r="O33" i="76"/>
  <c r="L33" i="76"/>
  <c r="N34" i="75"/>
  <c r="N33" i="75"/>
  <c r="P33" i="75" s="1"/>
  <c r="N32" i="74"/>
  <c r="P32" i="74" s="1"/>
  <c r="K33" i="74"/>
  <c r="J33" i="74"/>
  <c r="O33" i="74"/>
  <c r="I33" i="74"/>
  <c r="G33" i="74"/>
  <c r="H33" i="74"/>
  <c r="L33" i="74"/>
  <c r="N33" i="72"/>
  <c r="P33" i="72" s="1"/>
  <c r="P34" i="72" s="1"/>
  <c r="N32" i="54"/>
  <c r="P32" i="54" l="1"/>
  <c r="I33" i="73"/>
  <c r="H33" i="73"/>
  <c r="G33" i="73"/>
  <c r="O33" i="73"/>
  <c r="L33" i="73"/>
  <c r="K33" i="73"/>
  <c r="J33" i="73"/>
  <c r="N32" i="73"/>
  <c r="P32" i="73" s="1"/>
  <c r="K34" i="73"/>
  <c r="J34" i="73"/>
  <c r="I34" i="73"/>
  <c r="H34" i="73"/>
  <c r="G34" i="73"/>
  <c r="L34" i="73"/>
  <c r="O34" i="73"/>
  <c r="P34" i="82"/>
  <c r="P35" i="82" s="1"/>
  <c r="N34" i="76"/>
  <c r="N33" i="76"/>
  <c r="P33" i="76" s="1"/>
  <c r="P34" i="75"/>
  <c r="P35" i="75" s="1"/>
  <c r="N33" i="74"/>
  <c r="P33" i="74" s="1"/>
  <c r="P34" i="74" s="1"/>
  <c r="N33" i="54"/>
  <c r="N34" i="54"/>
  <c r="P33" i="54" l="1"/>
  <c r="P34" i="54" s="1"/>
  <c r="P35" i="54" s="1"/>
  <c r="N34" i="73"/>
  <c r="N33" i="73"/>
  <c r="P33" i="73" s="1"/>
  <c r="P34" i="76"/>
  <c r="P35" i="76" s="1"/>
  <c r="P34" i="73" l="1"/>
  <c r="P35" i="73" s="1"/>
</calcChain>
</file>

<file path=xl/sharedStrings.xml><?xml version="1.0" encoding="utf-8"?>
<sst xmlns="http://schemas.openxmlformats.org/spreadsheetml/2006/main" count="180" uniqueCount="25">
  <si>
    <t>mån</t>
  </si>
  <si>
    <t>tis</t>
  </si>
  <si>
    <t>ons</t>
  </si>
  <si>
    <t>tor</t>
  </si>
  <si>
    <t>fre</t>
  </si>
  <si>
    <t>lör</t>
  </si>
  <si>
    <t>sön</t>
  </si>
  <si>
    <t>totalt</t>
  </si>
  <si>
    <t>Flex</t>
  </si>
  <si>
    <t>a-tid</t>
  </si>
  <si>
    <t>Kommentar</t>
  </si>
  <si>
    <t>Egna kommentarer och reflektioner</t>
  </si>
  <si>
    <t>start</t>
  </si>
  <si>
    <t>slut</t>
  </si>
  <si>
    <t>Tidslogg</t>
  </si>
  <si>
    <t>Mitt namn</t>
  </si>
  <si>
    <t>Den här tidsloggen gäller höstterminen</t>
  </si>
  <si>
    <t>Den här tidsloggen gäller vårterminen</t>
  </si>
  <si>
    <t>Maja Gräddnos</t>
  </si>
  <si>
    <t>veckodag</t>
  </si>
  <si>
    <t xml:space="preserve">Summa tid den här månaden  </t>
  </si>
  <si>
    <t>Mina egna kommentarer</t>
  </si>
  <si>
    <t>ioh voih ihdf oihsdf vocihidsfhvicdshf viocdshfv oicdshvoi</t>
  </si>
  <si>
    <t xml:space="preserve">summa antal timmar hela veckan (inklusive lunchrast 30 min)  </t>
  </si>
  <si>
    <r>
      <t xml:space="preserve">Så här ser min normalvecka ut </t>
    </r>
    <r>
      <rPr>
        <sz val="8"/>
        <color theme="0"/>
        <rFont val="Arial"/>
        <family val="2"/>
      </rPr>
      <t>(ta bort exempel och lägg in dina tider)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</si>
</sst>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"/>
    <numFmt numFmtId="165" formatCode="yy/mm/dd;@"/>
    <numFmt numFmtId="166" formatCode="yyyy/mm/dd;@"/>
  </numFmts>
  <fonts count="18">
    <font>
      <sz val="10"/>
      <name val="Arial"/>
    </font>
    <font>
      <sz val="8"/>
      <name val="Arial"/>
      <family val="2"/>
    </font>
    <font>
      <sz val="16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rgb="FF004790"/>
      <name val="Arial"/>
      <family val="2"/>
    </font>
    <font>
      <b/>
      <sz val="16"/>
      <color rgb="FF004790"/>
      <name val="Arial"/>
      <family val="2"/>
    </font>
    <font>
      <b/>
      <sz val="10"/>
      <name val="Arial"/>
      <family val="2"/>
    </font>
    <font>
      <u/>
      <sz val="8"/>
      <color rgb="FF0067D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theme="0"/>
      <name val="Arial"/>
      <family val="2"/>
    </font>
    <font>
      <b/>
      <sz val="8"/>
      <color theme="0"/>
      <name val="Arial"/>
      <family val="2"/>
    </font>
    <font>
      <sz val="8"/>
      <color rgb="FF0070C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8"/>
      <color rgb="FF00478B"/>
      <name val="Arial"/>
      <family val="2"/>
    </font>
    <font>
      <b/>
      <sz val="10"/>
      <color rgb="FF00478B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BDBD"/>
        <bgColor indexed="64"/>
      </patternFill>
    </fill>
    <fill>
      <patternFill patternType="solid">
        <fgColor rgb="FF00478B"/>
        <bgColor indexed="64"/>
      </patternFill>
    </fill>
    <fill>
      <patternFill patternType="solid">
        <fgColor rgb="FF0067D2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52AA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0067D2"/>
      </left>
      <right style="medium">
        <color rgb="FF0067D2"/>
      </right>
      <top style="medium">
        <color rgb="FF0067D2"/>
      </top>
      <bottom style="medium">
        <color rgb="FF0067D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/>
    <xf numFmtId="0" fontId="9" fillId="0" borderId="0"/>
    <xf numFmtId="0" fontId="13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0" xfId="3" applyFont="1"/>
    <xf numFmtId="0" fontId="1" fillId="0" borderId="0" xfId="3" applyFont="1" applyAlignment="1">
      <alignment vertical="center" wrapText="1"/>
    </xf>
    <xf numFmtId="0" fontId="10" fillId="0" borderId="0" xfId="3"/>
    <xf numFmtId="0" fontId="2" fillId="0" borderId="0" xfId="3" applyFont="1" applyAlignment="1">
      <alignment horizontal="left" vertical="center" indent="1"/>
    </xf>
    <xf numFmtId="0" fontId="6" fillId="0" borderId="0" xfId="3" applyFont="1" applyAlignment="1">
      <alignment horizontal="left" vertical="center"/>
    </xf>
    <xf numFmtId="0" fontId="1" fillId="0" borderId="0" xfId="4" applyFont="1"/>
    <xf numFmtId="0" fontId="3" fillId="0" borderId="0" xfId="4" applyFont="1" applyAlignment="1">
      <alignment horizontal="left" vertical="center" indent="1"/>
    </xf>
    <xf numFmtId="0" fontId="9" fillId="0" borderId="0" xfId="4"/>
    <xf numFmtId="0" fontId="11" fillId="0" borderId="0" xfId="4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3" applyFont="1" applyAlignment="1">
      <alignment vertical="center"/>
    </xf>
    <xf numFmtId="0" fontId="10" fillId="0" borderId="0" xfId="3" applyAlignment="1">
      <alignment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 indent="1"/>
    </xf>
    <xf numFmtId="0" fontId="14" fillId="0" borderId="0" xfId="4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0" fontId="15" fillId="4" borderId="3" xfId="0" applyFont="1" applyFill="1" applyBorder="1" applyAlignment="1">
      <alignment horizontal="center" vertical="center" wrapText="1"/>
    </xf>
    <xf numFmtId="0" fontId="12" fillId="6" borderId="3" xfId="3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 applyProtection="1">
      <alignment horizontal="center" vertical="center" wrapText="1"/>
      <protection locked="0"/>
    </xf>
    <xf numFmtId="165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1" fillId="0" borderId="0" xfId="3" applyFont="1" applyAlignment="1">
      <alignment horizontal="right"/>
    </xf>
    <xf numFmtId="0" fontId="10" fillId="0" borderId="0" xfId="3" applyAlignment="1">
      <alignment horizontal="center"/>
    </xf>
    <xf numFmtId="14" fontId="9" fillId="2" borderId="4" xfId="4" applyNumberFormat="1" applyFill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164" fontId="16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17" fillId="0" borderId="0" xfId="3" applyFont="1" applyAlignment="1">
      <alignment vertical="center"/>
    </xf>
    <xf numFmtId="0" fontId="16" fillId="0" borderId="0" xfId="3" applyFont="1" applyAlignment="1">
      <alignment horizontal="right"/>
    </xf>
    <xf numFmtId="0" fontId="17" fillId="0" borderId="0" xfId="3" applyFont="1"/>
    <xf numFmtId="0" fontId="17" fillId="0" borderId="0" xfId="3" applyFont="1" applyAlignment="1">
      <alignment horizontal="center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0" xfId="4" applyFill="1" applyAlignment="1" applyProtection="1">
      <alignment horizontal="center" vertical="center"/>
      <protection locked="0"/>
    </xf>
    <xf numFmtId="164" fontId="16" fillId="3" borderId="5" xfId="0" applyNumberFormat="1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0" borderId="0" xfId="3" applyFont="1" applyAlignment="1" applyProtection="1">
      <alignment horizontal="left" vertical="center" wrapText="1" indent="1"/>
      <protection locked="0"/>
    </xf>
    <xf numFmtId="14" fontId="9" fillId="2" borderId="2" xfId="4" applyNumberForma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5" fillId="0" borderId="0" xfId="4" applyFont="1" applyAlignment="1">
      <alignment horizontal="right" vertical="center"/>
    </xf>
    <xf numFmtId="0" fontId="12" fillId="8" borderId="3" xfId="4" applyFont="1" applyFill="1" applyBorder="1" applyAlignment="1">
      <alignment horizontal="center" vertical="center"/>
    </xf>
    <xf numFmtId="0" fontId="1" fillId="0" borderId="0" xfId="3" applyFont="1" applyAlignment="1">
      <alignment horizontal="right" vertical="center"/>
    </xf>
    <xf numFmtId="0" fontId="1" fillId="0" borderId="0" xfId="3" applyFont="1" applyAlignment="1">
      <alignment horizontal="left" vertical="center"/>
    </xf>
    <xf numFmtId="0" fontId="1" fillId="2" borderId="1" xfId="3" applyFont="1" applyFill="1" applyBorder="1" applyAlignment="1" applyProtection="1">
      <alignment vertical="top"/>
      <protection locked="0"/>
    </xf>
    <xf numFmtId="0" fontId="1" fillId="2" borderId="7" xfId="3" applyFont="1" applyFill="1" applyBorder="1" applyAlignment="1">
      <alignment vertical="top"/>
    </xf>
    <xf numFmtId="0" fontId="1" fillId="2" borderId="8" xfId="3" applyFont="1" applyFill="1" applyBorder="1" applyAlignment="1">
      <alignment vertical="top"/>
    </xf>
    <xf numFmtId="0" fontId="1" fillId="2" borderId="9" xfId="3" applyFont="1" applyFill="1" applyBorder="1" applyAlignment="1">
      <alignment vertical="top"/>
    </xf>
    <xf numFmtId="0" fontId="1" fillId="2" borderId="10" xfId="3" applyFont="1" applyFill="1" applyBorder="1" applyAlignment="1">
      <alignment vertical="top"/>
    </xf>
    <xf numFmtId="0" fontId="1" fillId="2" borderId="0" xfId="3" applyFont="1" applyFill="1" applyAlignment="1">
      <alignment vertical="top"/>
    </xf>
    <xf numFmtId="0" fontId="1" fillId="2" borderId="12" xfId="3" applyFont="1" applyFill="1" applyBorder="1" applyAlignment="1">
      <alignment vertical="top"/>
    </xf>
    <xf numFmtId="0" fontId="1" fillId="2" borderId="13" xfId="3" applyFont="1" applyFill="1" applyBorder="1" applyAlignment="1">
      <alignment vertical="top"/>
    </xf>
    <xf numFmtId="0" fontId="1" fillId="2" borderId="14" xfId="3" applyFont="1" applyFill="1" applyBorder="1" applyAlignment="1">
      <alignment vertical="top"/>
    </xf>
    <xf numFmtId="0" fontId="1" fillId="2" borderId="1" xfId="3" applyFont="1" applyFill="1" applyBorder="1" applyProtection="1">
      <protection locked="0"/>
    </xf>
    <xf numFmtId="0" fontId="1" fillId="2" borderId="1" xfId="0" quotePrefix="1" applyFont="1" applyFill="1" applyBorder="1" applyAlignment="1" applyProtection="1">
      <alignment horizontal="center" vertical="center" wrapText="1"/>
      <protection locked="0"/>
    </xf>
    <xf numFmtId="0" fontId="9" fillId="2" borderId="0" xfId="4" applyFill="1" applyAlignment="1" applyProtection="1">
      <alignment horizontal="left" vertical="center" indent="1"/>
      <protection locked="0"/>
    </xf>
    <xf numFmtId="0" fontId="1" fillId="2" borderId="0" xfId="3" applyFont="1" applyFill="1" applyAlignment="1" applyProtection="1">
      <alignment horizontal="left" vertical="top"/>
      <protection locked="0"/>
    </xf>
    <xf numFmtId="0" fontId="1" fillId="2" borderId="11" xfId="3" applyFont="1" applyFill="1" applyBorder="1" applyAlignment="1" applyProtection="1">
      <alignment horizontal="left" vertical="top"/>
      <protection locked="0"/>
    </xf>
  </cellXfs>
  <cellStyles count="6">
    <cellStyle name="Följd hyperlänk" xfId="2" builtinId="9" customBuiltin="1"/>
    <cellStyle name="Hyperlänk" xfId="1" builtinId="8" customBuiltin="1"/>
    <cellStyle name="Hyperlänk 2" xfId="5" xr:uid="{64F93CBE-DE2F-4A2C-B6C9-1FF20133AF8C}"/>
    <cellStyle name="Normal" xfId="0" builtinId="0"/>
    <cellStyle name="Normal 2" xfId="3" xr:uid="{4DCBF1BA-775B-4F13-836F-B356BFE13B8A}"/>
    <cellStyle name="Normal 2 2" xfId="4" xr:uid="{AD10A76E-7959-4D5A-8A2B-9DADDED60CD7}"/>
  </cellStyles>
  <dxfs count="51">
    <dxf>
      <fill>
        <patternFill>
          <bgColor rgb="FFCCECFF"/>
        </patternFill>
      </fill>
    </dxf>
    <dxf>
      <fill>
        <patternFill>
          <bgColor rgb="FFCCECFF"/>
        </patternFill>
      </fill>
    </dxf>
    <dxf>
      <font>
        <b/>
        <i val="0"/>
        <color rgb="FFA50021"/>
      </font>
      <fill>
        <patternFill>
          <bgColor rgb="FFCCEC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A50021"/>
      </font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ont>
        <b/>
        <i val="0"/>
        <color rgb="FFA50021"/>
      </font>
      <fill>
        <patternFill>
          <bgColor rgb="FFCCEC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A50021"/>
      </font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ont>
        <b/>
        <i val="0"/>
        <color rgb="FFA50021"/>
      </font>
      <fill>
        <patternFill>
          <bgColor rgb="FFCCEC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A50021"/>
      </font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ont>
        <b/>
        <i val="0"/>
        <color rgb="FFA50021"/>
      </font>
      <fill>
        <patternFill>
          <bgColor rgb="FFCCEC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A50021"/>
      </font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ont>
        <b/>
        <i val="0"/>
        <color rgb="FFA50021"/>
      </font>
      <fill>
        <patternFill>
          <bgColor rgb="FFCCEC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A50021"/>
      </font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ont>
        <b/>
        <i val="0"/>
        <color rgb="FFA50021"/>
      </font>
      <fill>
        <patternFill>
          <bgColor rgb="FFCCEC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A50021"/>
      </font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ont>
        <b/>
        <i val="0"/>
        <color rgb="FFA50021"/>
      </font>
      <fill>
        <patternFill>
          <bgColor rgb="FFCCEC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A50021"/>
      </font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ont>
        <b/>
        <i val="0"/>
        <color rgb="FFA50021"/>
      </font>
      <fill>
        <patternFill>
          <bgColor rgb="FFCCEC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A50021"/>
      </font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ont>
        <b/>
        <i val="0"/>
        <color rgb="FFA50021"/>
      </font>
      <fill>
        <patternFill>
          <bgColor rgb="FFCCEC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A50021"/>
      </font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ont>
        <b/>
        <i val="0"/>
        <color rgb="FFA50021"/>
      </font>
      <fill>
        <patternFill>
          <bgColor rgb="FFCCEC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A50021"/>
      </font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ont>
        <b/>
        <i val="0"/>
        <color rgb="FFA50021"/>
      </font>
      <fill>
        <patternFill>
          <bgColor rgb="FFCCEC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A50021"/>
      </font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ont>
        <b/>
        <i val="0"/>
        <color rgb="FFA50021"/>
      </font>
      <fill>
        <patternFill>
          <bgColor rgb="FFCCEC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A50021"/>
      </font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9" defaultPivotStyle="PivotStyleLight16"/>
  <colors>
    <mruColors>
      <color rgb="FF00478B"/>
      <color rgb="FF003366"/>
      <color rgb="FFA50021"/>
      <color rgb="FF0052AA"/>
      <color rgb="FFCCECFF"/>
      <color rgb="FF0067D2"/>
      <color rgb="FFD9F0FF"/>
      <color rgb="FFD9F1FF"/>
      <color rgb="FFEBF7FF"/>
      <color rgb="FFB6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63501</xdr:rowOff>
    </xdr:from>
    <xdr:to>
      <xdr:col>9</xdr:col>
      <xdr:colOff>581025</xdr:colOff>
      <xdr:row>1</xdr:row>
      <xdr:rowOff>615951</xdr:rowOff>
    </xdr:to>
    <xdr:sp macro="" textlink="">
      <xdr:nvSpPr>
        <xdr:cNvPr id="3" name="Rektangel: rundade hörn 2">
          <a:extLst>
            <a:ext uri="{FF2B5EF4-FFF2-40B4-BE49-F238E27FC236}">
              <a16:creationId xmlns:a16="http://schemas.microsoft.com/office/drawing/2014/main" id="{55593FC1-8523-CB22-5F3A-2BA16CDE7A32}"/>
            </a:ext>
          </a:extLst>
        </xdr:cNvPr>
        <xdr:cNvSpPr/>
      </xdr:nvSpPr>
      <xdr:spPr>
        <a:xfrm>
          <a:off x="1352550" y="187326"/>
          <a:ext cx="2790825" cy="552450"/>
        </a:xfrm>
        <a:prstGeom prst="roundRect">
          <a:avLst/>
        </a:prstGeom>
        <a:solidFill>
          <a:srgbClr val="003366"/>
        </a:solidFill>
        <a:ln w="12700">
          <a:solidFill>
            <a:schemeClr val="bg1"/>
          </a:solidFill>
        </a:ln>
        <a:effectLst>
          <a:outerShdw blurRad="177800" dist="88900" dir="2700000" algn="tl" rotWithShape="0">
            <a:prstClr val="black">
              <a:alpha val="75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tIns="144000" rIns="72000" bIns="72000" rtlCol="0" anchor="t"/>
        <a:lstStyle/>
        <a:p>
          <a:r>
            <a:rPr lang="sv-SE" sz="80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ändringar du gör i den här slår igenom på alla flikar.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Du</a:t>
          </a:r>
          <a:r>
            <a:rPr lang="sv-SE" sz="80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kan bara ändra i de vita cellerna</a:t>
          </a:r>
          <a:r>
            <a:rPr lang="sv-SE" sz="80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C0D23-625A-4B49-8577-5DCF859A6C0E}">
  <sheetPr>
    <tabColor rgb="FF535353"/>
  </sheetPr>
  <dimension ref="B1:I31"/>
  <sheetViews>
    <sheetView showGridLines="0" tabSelected="1" zoomScaleNormal="100" zoomScaleSheetLayoutView="100" workbookViewId="0">
      <selection activeCell="B11" sqref="B11"/>
    </sheetView>
  </sheetViews>
  <sheetFormatPr defaultColWidth="9.08984375" defaultRowHeight="18" customHeight="1"/>
  <cols>
    <col min="1" max="1" width="2.7265625" style="11" customWidth="1"/>
    <col min="2" max="2" width="11.08984375" style="11" customWidth="1"/>
    <col min="3" max="8" width="5.6328125" style="11" customWidth="1"/>
    <col min="9" max="9" width="5.6328125" style="9" customWidth="1"/>
    <col min="10" max="16384" width="9.08984375" style="11"/>
  </cols>
  <sheetData>
    <row r="1" spans="2:9" ht="10" customHeight="1"/>
    <row r="2" spans="2:9" ht="50" customHeight="1">
      <c r="B2" s="12" t="s">
        <v>14</v>
      </c>
    </row>
    <row r="4" spans="2:9" ht="23.5" customHeight="1">
      <c r="B4" s="18" t="s">
        <v>15</v>
      </c>
    </row>
    <row r="5" spans="2:9" ht="20" customHeight="1">
      <c r="B5" s="63" t="s">
        <v>18</v>
      </c>
      <c r="C5" s="63"/>
      <c r="D5" s="63"/>
      <c r="E5" s="63"/>
    </row>
    <row r="7" spans="2:9" ht="23.5" customHeight="1">
      <c r="B7" s="18" t="s">
        <v>16</v>
      </c>
    </row>
    <row r="8" spans="2:9" ht="20" customHeight="1">
      <c r="B8" s="40">
        <v>2024</v>
      </c>
    </row>
    <row r="10" spans="2:9" ht="23.5" customHeight="1">
      <c r="B10" s="18" t="s">
        <v>17</v>
      </c>
    </row>
    <row r="11" spans="2:9" ht="20" customHeight="1">
      <c r="B11" s="40">
        <v>2025</v>
      </c>
    </row>
    <row r="13" spans="2:9" ht="23.5" customHeight="1">
      <c r="B13" s="18" t="s">
        <v>24</v>
      </c>
    </row>
    <row r="14" spans="2:9" ht="18" customHeight="1">
      <c r="B14" s="41" t="s">
        <v>19</v>
      </c>
      <c r="C14" s="41" t="s">
        <v>12</v>
      </c>
      <c r="D14" s="41" t="s">
        <v>13</v>
      </c>
      <c r="E14" s="41" t="s">
        <v>12</v>
      </c>
      <c r="F14" s="41" t="s">
        <v>13</v>
      </c>
      <c r="G14" s="41" t="s">
        <v>12</v>
      </c>
      <c r="H14" s="41" t="s">
        <v>13</v>
      </c>
    </row>
    <row r="15" spans="2:9" ht="20" customHeight="1">
      <c r="B15" s="41" t="s">
        <v>0</v>
      </c>
      <c r="C15" s="39">
        <v>8</v>
      </c>
      <c r="D15" s="39">
        <v>16</v>
      </c>
      <c r="E15" s="39"/>
      <c r="F15" s="39"/>
      <c r="G15" s="39"/>
      <c r="H15" s="39"/>
      <c r="I15" s="46">
        <f t="shared" ref="I15:I20" si="0">(D15-C15)+(F15-E15)+(H15-G15)</f>
        <v>8</v>
      </c>
    </row>
    <row r="16" spans="2:9" ht="20" customHeight="1">
      <c r="B16" s="42" t="s">
        <v>1</v>
      </c>
      <c r="C16" s="39">
        <v>8.5</v>
      </c>
      <c r="D16" s="39">
        <v>16</v>
      </c>
      <c r="E16" s="19"/>
      <c r="F16" s="19"/>
      <c r="G16" s="19"/>
      <c r="H16" s="19"/>
      <c r="I16" s="46">
        <f t="shared" si="0"/>
        <v>7.5</v>
      </c>
    </row>
    <row r="17" spans="2:9" ht="20" customHeight="1">
      <c r="B17" s="42" t="s">
        <v>2</v>
      </c>
      <c r="C17" s="39">
        <v>8</v>
      </c>
      <c r="D17" s="39">
        <v>16</v>
      </c>
      <c r="E17" s="19">
        <v>19</v>
      </c>
      <c r="F17" s="19">
        <v>21</v>
      </c>
      <c r="G17" s="19"/>
      <c r="H17" s="19"/>
      <c r="I17" s="46">
        <f t="shared" si="0"/>
        <v>10</v>
      </c>
    </row>
    <row r="18" spans="2:9" ht="20" customHeight="1">
      <c r="B18" s="42" t="s">
        <v>3</v>
      </c>
      <c r="C18" s="39">
        <v>8</v>
      </c>
      <c r="D18" s="39">
        <v>17</v>
      </c>
      <c r="E18" s="19"/>
      <c r="F18" s="19"/>
      <c r="G18" s="19"/>
      <c r="H18" s="19"/>
      <c r="I18" s="46">
        <f t="shared" si="0"/>
        <v>9</v>
      </c>
    </row>
    <row r="19" spans="2:9" ht="20" customHeight="1">
      <c r="B19" s="42" t="s">
        <v>4</v>
      </c>
      <c r="C19" s="19">
        <v>8</v>
      </c>
      <c r="D19" s="19">
        <v>15</v>
      </c>
      <c r="E19" s="19"/>
      <c r="F19" s="19"/>
      <c r="G19" s="19"/>
      <c r="H19" s="19"/>
      <c r="I19" s="46">
        <f t="shared" si="0"/>
        <v>7</v>
      </c>
    </row>
    <row r="20" spans="2:9" ht="20" customHeight="1">
      <c r="B20" s="42" t="s">
        <v>5</v>
      </c>
      <c r="C20" s="19"/>
      <c r="D20" s="62"/>
      <c r="E20" s="19"/>
      <c r="F20" s="19"/>
      <c r="G20" s="19"/>
      <c r="H20" s="19"/>
      <c r="I20" s="46">
        <f t="shared" si="0"/>
        <v>0</v>
      </c>
    </row>
    <row r="21" spans="2:9" ht="20" customHeight="1">
      <c r="B21" s="42" t="s">
        <v>6</v>
      </c>
      <c r="C21" s="19">
        <v>19</v>
      </c>
      <c r="D21" s="19">
        <v>21</v>
      </c>
      <c r="E21" s="19"/>
      <c r="F21" s="19"/>
      <c r="G21" s="19"/>
      <c r="H21" s="19"/>
      <c r="I21" s="47">
        <f>(D21-C21)+(F21-E21)+(H21-G21)</f>
        <v>2</v>
      </c>
    </row>
    <row r="22" spans="2:9" s="10" customFormat="1" ht="20" customHeight="1">
      <c r="H22" s="48" t="s">
        <v>23</v>
      </c>
      <c r="I22" s="49">
        <f>SUM(I15:I21)</f>
        <v>43.5</v>
      </c>
    </row>
    <row r="23" spans="2:9" s="10" customFormat="1" ht="18" hidden="1" customHeight="1" thickBot="1">
      <c r="B23" s="29" t="str">
        <f>B8 &amp; "-08-01"</f>
        <v>2024-08-01</v>
      </c>
      <c r="I23" s="9"/>
    </row>
    <row r="24" spans="2:9" s="10" customFormat="1" ht="18" hidden="1" customHeight="1">
      <c r="I24" s="9"/>
    </row>
    <row r="25" spans="2:9" s="10" customFormat="1" ht="18" hidden="1" customHeight="1">
      <c r="B25" s="45" t="str">
        <f>B11 &amp; "-08-01"</f>
        <v>2025-08-01</v>
      </c>
      <c r="I25" s="9"/>
    </row>
    <row r="26" spans="2:9" s="10" customFormat="1" ht="18" customHeight="1">
      <c r="I26" s="9"/>
    </row>
    <row r="27" spans="2:9" s="10" customFormat="1" ht="18" customHeight="1">
      <c r="I27" s="9"/>
    </row>
    <row r="28" spans="2:9" s="10" customFormat="1" ht="18" customHeight="1">
      <c r="I28" s="9"/>
    </row>
    <row r="29" spans="2:9" s="10" customFormat="1" ht="18" customHeight="1">
      <c r="I29" s="9"/>
    </row>
    <row r="30" spans="2:9" s="10" customFormat="1" ht="18" customHeight="1">
      <c r="I30" s="9"/>
    </row>
    <row r="31" spans="2:9" s="10" customFormat="1" ht="18" customHeight="1">
      <c r="I31" s="9"/>
    </row>
  </sheetData>
  <sheetProtection sheet="1" selectLockedCells="1"/>
  <mergeCells count="1">
    <mergeCell ref="B5:E5"/>
  </mergeCells>
  <phoneticPr fontId="1" type="noConversion"/>
  <conditionalFormatting sqref="B14:H14">
    <cfRule type="expression" dxfId="50" priority="2">
      <formula>OR(TEXT(#REF!, "dddd")="lör", TEXT(#REF!, "dddd")="sön")</formula>
    </cfRule>
  </conditionalFormatting>
  <conditionalFormatting sqref="B15:H21">
    <cfRule type="expression" dxfId="49" priority="65">
      <formula>OR(TEXT(#REF!, "dddd")="lör", TEXT(#REF!, "dddd")="sön")</formula>
    </cfRule>
  </conditionalFormatting>
  <conditionalFormatting sqref="I15:I21">
    <cfRule type="expression" dxfId="48" priority="1">
      <formula>OR(TEXT(#REF!, "dddd")="lör", TEXT(#REF!, "dddd")="sön")</formula>
    </cfRule>
  </conditionalFormatting>
  <pageMargins left="0.59055118110236227" right="0.19685039370078741" top="0.59055118110236227" bottom="0.39370078740157483" header="0.51181102362204722" footer="0.51181102362204722"/>
  <pageSetup paperSize="9" fitToHeight="100" orientation="portrait" r:id="rId1"/>
  <headerFooter alignWithMargins="0"/>
  <drawing r:id="rId2"/>
  <picture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D0FD0-8AB9-4AF7-8AAD-F766D76F8F1F}">
  <sheetPr>
    <tabColor rgb="FFA8A8A8"/>
  </sheetPr>
  <dimension ref="A1:U39"/>
  <sheetViews>
    <sheetView showGridLines="0" showZeros="0" zoomScaleNormal="100" zoomScaleSheetLayoutView="100" workbookViewId="0">
      <pane ySplit="3" topLeftCell="A4" activePane="bottomLeft" state="frozen"/>
      <selection activeCell="B5" sqref="B5:E5"/>
      <selection pane="bottomLeft" activeCell="R4" sqref="R4"/>
    </sheetView>
  </sheetViews>
  <sheetFormatPr defaultColWidth="9.08984375" defaultRowHeight="18" customHeight="1"/>
  <cols>
    <col min="1" max="1" width="1.81640625" style="4" customWidth="1"/>
    <col min="2" max="2" width="8.6328125" style="4" hidden="1" customWidth="1"/>
    <col min="3" max="3" width="5.6328125" style="27" customWidth="1"/>
    <col min="4" max="4" width="0.453125" style="6" customWidth="1"/>
    <col min="5" max="5" width="3.1796875" style="28" customWidth="1"/>
    <col min="6" max="6" width="0.453125" style="6" customWidth="1"/>
    <col min="7" max="12" width="5.1796875" style="5" customWidth="1"/>
    <col min="13" max="13" width="0.453125" style="6" customWidth="1"/>
    <col min="14" max="16" width="5.1796875" style="5" customWidth="1"/>
    <col min="17" max="17" width="0.453125" style="6" customWidth="1"/>
    <col min="18" max="18" width="32.7265625" style="5" customWidth="1"/>
    <col min="19" max="16384" width="9.08984375" style="6"/>
  </cols>
  <sheetData>
    <row r="1" spans="1:21" ht="10" customHeight="1"/>
    <row r="2" spans="1:21" ht="40" customHeight="1">
      <c r="A2" s="7"/>
      <c r="C2" s="8" t="str">
        <f>CONCATENATE("Tidslogg för ",anpassa!B5," ","april ",anpassa!B11)</f>
        <v>Tidslogg för Maja Gräddnos april 2025</v>
      </c>
      <c r="G2" s="8"/>
      <c r="H2" s="8"/>
      <c r="I2" s="8"/>
      <c r="J2" s="8"/>
      <c r="K2" s="8"/>
      <c r="L2" s="8"/>
      <c r="N2" s="8"/>
      <c r="O2" s="8"/>
      <c r="P2" s="8"/>
      <c r="R2" s="8"/>
    </row>
    <row r="3" spans="1:21" ht="18" customHeight="1">
      <c r="G3" s="16" t="s">
        <v>12</v>
      </c>
      <c r="H3" s="16" t="s">
        <v>13</v>
      </c>
      <c r="I3" s="16" t="s">
        <v>12</v>
      </c>
      <c r="J3" s="16" t="s">
        <v>13</v>
      </c>
      <c r="K3" s="16" t="s">
        <v>12</v>
      </c>
      <c r="L3" s="16" t="s">
        <v>13</v>
      </c>
      <c r="N3" s="16" t="s">
        <v>7</v>
      </c>
      <c r="O3" s="16" t="s">
        <v>9</v>
      </c>
      <c r="P3" s="16" t="s">
        <v>8</v>
      </c>
      <c r="R3" s="17" t="s">
        <v>10</v>
      </c>
    </row>
    <row r="4" spans="1:21" s="13" customFormat="1" ht="18" customHeight="1">
      <c r="A4" s="1"/>
      <c r="B4" s="25" t="str">
        <f>TEXT(YEAR(anpassa!B25), "00") &amp; "-04-01"</f>
        <v>2025-04-01</v>
      </c>
      <c r="C4" s="31" t="str">
        <f>LEFT(TEXT(B4, "dddd"), 3)</f>
        <v>tis</v>
      </c>
      <c r="D4" s="32"/>
      <c r="E4" s="33">
        <v>1</v>
      </c>
      <c r="G4" s="19">
        <f>VLOOKUP($C4, anpassa!$B$15:$H$21, 2, FALSE)</f>
        <v>8.5</v>
      </c>
      <c r="H4" s="19">
        <f>VLOOKUP($C4, anpassa!$B$15:$H$21, 3, FALSE)</f>
        <v>16</v>
      </c>
      <c r="I4" s="19">
        <f>VLOOKUP($C4, anpassa!$B$15:$H$21, 4, FALSE)</f>
        <v>0</v>
      </c>
      <c r="J4" s="19">
        <f>VLOOKUP($C4, anpassa!$B$15:$H$21, 5, FALSE)</f>
        <v>0</v>
      </c>
      <c r="K4" s="19">
        <f>VLOOKUP($C4, anpassa!$B$15:$H$21, 6, FALSE)</f>
        <v>0</v>
      </c>
      <c r="L4" s="19">
        <f>VLOOKUP($C4, anpassa!$B$15:$H$21, 7, FALSE)</f>
        <v>0</v>
      </c>
      <c r="N4" s="23">
        <f t="shared" ref="N4:N33" si="0">(H4-G4)+(J4-I4)+(L4-K4)</f>
        <v>7.5</v>
      </c>
      <c r="O4" s="24">
        <f>IF(OR(C4="lör", C4="sön", E4="L"), 0, 8.5)</f>
        <v>8.5</v>
      </c>
      <c r="P4" s="21">
        <f>N4-O4</f>
        <v>-1</v>
      </c>
      <c r="R4" s="43"/>
      <c r="S4" s="1"/>
      <c r="T4" s="20"/>
    </row>
    <row r="5" spans="1:21" s="13" customFormat="1" ht="18" customHeight="1">
      <c r="A5" s="1"/>
      <c r="B5" s="26">
        <f>B4+1</f>
        <v>45749</v>
      </c>
      <c r="C5" s="31" t="str">
        <f t="shared" ref="C5:C33" si="1">LEFT(TEXT(B5, "dddd"), 3)</f>
        <v>ons</v>
      </c>
      <c r="D5" s="32"/>
      <c r="E5" s="33">
        <v>2</v>
      </c>
      <c r="G5" s="19">
        <f>VLOOKUP($C5, anpassa!$B$15:$H$21, 2, FALSE)</f>
        <v>8</v>
      </c>
      <c r="H5" s="19">
        <f>VLOOKUP($C5, anpassa!$B$15:$H$21, 3, FALSE)</f>
        <v>16</v>
      </c>
      <c r="I5" s="19">
        <f>VLOOKUP($C5, anpassa!$B$15:$H$21, 4, FALSE)</f>
        <v>19</v>
      </c>
      <c r="J5" s="19">
        <f>VLOOKUP($C5, anpassa!$B$15:$H$21, 5, FALSE)</f>
        <v>21</v>
      </c>
      <c r="K5" s="19">
        <f>VLOOKUP($C5, anpassa!$B$15:$H$21, 6, FALSE)</f>
        <v>0</v>
      </c>
      <c r="L5" s="19">
        <f>VLOOKUP($C5, anpassa!$B$15:$H$21, 7, FALSE)</f>
        <v>0</v>
      </c>
      <c r="N5" s="23">
        <f t="shared" si="0"/>
        <v>10</v>
      </c>
      <c r="O5" s="24">
        <f t="shared" ref="O5:O33" si="2">IF(OR(C5="lör", C5="sön", E5="L"), 0, 8.5)</f>
        <v>8.5</v>
      </c>
      <c r="P5" s="21">
        <f>(N5-O5)+P4</f>
        <v>0.5</v>
      </c>
      <c r="R5" s="43"/>
      <c r="S5" s="1"/>
    </row>
    <row r="6" spans="1:21" s="13" customFormat="1" ht="18" customHeight="1">
      <c r="A6" s="1"/>
      <c r="B6" s="26">
        <f t="shared" ref="B6:B33" si="3">B5+1</f>
        <v>45750</v>
      </c>
      <c r="C6" s="31" t="str">
        <f t="shared" si="1"/>
        <v>tor</v>
      </c>
      <c r="D6" s="32"/>
      <c r="E6" s="33">
        <v>3</v>
      </c>
      <c r="G6" s="19">
        <f>VLOOKUP($C6, anpassa!$B$15:$H$21, 2, FALSE)</f>
        <v>8</v>
      </c>
      <c r="H6" s="19">
        <f>VLOOKUP($C6, anpassa!$B$15:$H$21, 3, FALSE)</f>
        <v>17</v>
      </c>
      <c r="I6" s="19">
        <f>VLOOKUP($C6, anpassa!$B$15:$H$21, 4, FALSE)</f>
        <v>0</v>
      </c>
      <c r="J6" s="19">
        <f>VLOOKUP($C6, anpassa!$B$15:$H$21, 5, FALSE)</f>
        <v>0</v>
      </c>
      <c r="K6" s="19">
        <f>VLOOKUP($C6, anpassa!$B$15:$H$21, 6, FALSE)</f>
        <v>0</v>
      </c>
      <c r="L6" s="19">
        <f>VLOOKUP($C6, anpassa!$B$15:$H$21, 7, FALSE)</f>
        <v>0</v>
      </c>
      <c r="N6" s="23">
        <f t="shared" si="0"/>
        <v>9</v>
      </c>
      <c r="O6" s="24">
        <f t="shared" si="2"/>
        <v>8.5</v>
      </c>
      <c r="P6" s="21">
        <f t="shared" ref="P6:P33" si="4">(N6-O6)+P5</f>
        <v>1</v>
      </c>
      <c r="R6" s="43"/>
      <c r="S6" s="1"/>
      <c r="U6" s="3"/>
    </row>
    <row r="7" spans="1:21" s="13" customFormat="1" ht="18" customHeight="1">
      <c r="A7" s="1"/>
      <c r="B7" s="26">
        <f t="shared" si="3"/>
        <v>45751</v>
      </c>
      <c r="C7" s="31" t="str">
        <f t="shared" si="1"/>
        <v>fre</v>
      </c>
      <c r="D7" s="32"/>
      <c r="E7" s="33">
        <v>4</v>
      </c>
      <c r="G7" s="19">
        <f>VLOOKUP($C7, anpassa!$B$15:$H$21, 2, FALSE)</f>
        <v>8</v>
      </c>
      <c r="H7" s="19">
        <f>VLOOKUP($C7, anpassa!$B$15:$H$21, 3, FALSE)</f>
        <v>15</v>
      </c>
      <c r="I7" s="19">
        <f>VLOOKUP($C7, anpassa!$B$15:$H$21, 4, FALSE)</f>
        <v>0</v>
      </c>
      <c r="J7" s="19">
        <f>VLOOKUP($C7, anpassa!$B$15:$H$21, 5, FALSE)</f>
        <v>0</v>
      </c>
      <c r="K7" s="19">
        <f>VLOOKUP($C7, anpassa!$B$15:$H$21, 6, FALSE)</f>
        <v>0</v>
      </c>
      <c r="L7" s="19">
        <f>VLOOKUP($C7, anpassa!$B$15:$H$21, 7, FALSE)</f>
        <v>0</v>
      </c>
      <c r="N7" s="23">
        <f t="shared" si="0"/>
        <v>7</v>
      </c>
      <c r="O7" s="24">
        <f t="shared" si="2"/>
        <v>8.5</v>
      </c>
      <c r="P7" s="21">
        <f t="shared" si="4"/>
        <v>-0.5</v>
      </c>
      <c r="R7" s="43"/>
      <c r="S7" s="1"/>
    </row>
    <row r="8" spans="1:21" s="13" customFormat="1" ht="18" customHeight="1">
      <c r="A8" s="1"/>
      <c r="B8" s="26">
        <f t="shared" si="3"/>
        <v>45752</v>
      </c>
      <c r="C8" s="31" t="str">
        <f t="shared" si="1"/>
        <v>lör</v>
      </c>
      <c r="D8" s="32"/>
      <c r="E8" s="33">
        <v>5</v>
      </c>
      <c r="G8" s="19">
        <f>VLOOKUP($C8, anpassa!$B$15:$H$21, 2, FALSE)</f>
        <v>0</v>
      </c>
      <c r="H8" s="19">
        <f>VLOOKUP($C8, anpassa!$B$15:$H$21, 3, FALSE)</f>
        <v>0</v>
      </c>
      <c r="I8" s="19">
        <f>VLOOKUP($C8, anpassa!$B$15:$H$21, 4, FALSE)</f>
        <v>0</v>
      </c>
      <c r="J8" s="19">
        <f>VLOOKUP($C8, anpassa!$B$15:$H$21, 5, FALSE)</f>
        <v>0</v>
      </c>
      <c r="K8" s="19">
        <f>VLOOKUP($C8, anpassa!$B$15:$H$21, 6, FALSE)</f>
        <v>0</v>
      </c>
      <c r="L8" s="19">
        <f>VLOOKUP($C8, anpassa!$B$15:$H$21, 7, FALSE)</f>
        <v>0</v>
      </c>
      <c r="N8" s="23">
        <f t="shared" si="0"/>
        <v>0</v>
      </c>
      <c r="O8" s="24">
        <f t="shared" si="2"/>
        <v>0</v>
      </c>
      <c r="P8" s="21">
        <f t="shared" si="4"/>
        <v>-0.5</v>
      </c>
      <c r="R8" s="43"/>
      <c r="S8" s="1"/>
    </row>
    <row r="9" spans="1:21" s="2" customFormat="1" ht="18" customHeight="1">
      <c r="A9" s="1"/>
      <c r="B9" s="26">
        <f t="shared" si="3"/>
        <v>45753</v>
      </c>
      <c r="C9" s="31" t="str">
        <f t="shared" si="1"/>
        <v>sön</v>
      </c>
      <c r="D9" s="34"/>
      <c r="E9" s="33">
        <v>6</v>
      </c>
      <c r="G9" s="19">
        <f>VLOOKUP($C9, anpassa!$B$15:$H$21, 2, FALSE)</f>
        <v>19</v>
      </c>
      <c r="H9" s="19">
        <f>VLOOKUP($C9, anpassa!$B$15:$H$21, 3, FALSE)</f>
        <v>21</v>
      </c>
      <c r="I9" s="19">
        <f>VLOOKUP($C9, anpassa!$B$15:$H$21, 4, FALSE)</f>
        <v>0</v>
      </c>
      <c r="J9" s="19">
        <f>VLOOKUP($C9, anpassa!$B$15:$H$21, 5, FALSE)</f>
        <v>0</v>
      </c>
      <c r="K9" s="19">
        <f>VLOOKUP($C9, anpassa!$B$15:$H$21, 6, FALSE)</f>
        <v>0</v>
      </c>
      <c r="L9" s="19">
        <f>VLOOKUP($C9, anpassa!$B$15:$H$21, 7, FALSE)</f>
        <v>0</v>
      </c>
      <c r="N9" s="23">
        <f t="shared" si="0"/>
        <v>2</v>
      </c>
      <c r="O9" s="24">
        <f t="shared" si="2"/>
        <v>0</v>
      </c>
      <c r="P9" s="21">
        <f t="shared" si="4"/>
        <v>1.5</v>
      </c>
      <c r="R9" s="43"/>
      <c r="S9" s="1"/>
    </row>
    <row r="10" spans="1:21" s="2" customFormat="1" ht="18" customHeight="1">
      <c r="A10" s="1"/>
      <c r="B10" s="26">
        <f t="shared" si="3"/>
        <v>45754</v>
      </c>
      <c r="C10" s="31" t="str">
        <f t="shared" si="1"/>
        <v>mån</v>
      </c>
      <c r="D10" s="34"/>
      <c r="E10" s="33">
        <v>7</v>
      </c>
      <c r="G10" s="19">
        <f>VLOOKUP($C10, anpassa!$B$15:$H$21, 2, FALSE)</f>
        <v>8</v>
      </c>
      <c r="H10" s="19">
        <f>VLOOKUP($C10, anpassa!$B$15:$H$21, 3, FALSE)</f>
        <v>16</v>
      </c>
      <c r="I10" s="19">
        <f>VLOOKUP($C10, anpassa!$B$15:$H$21, 4, FALSE)</f>
        <v>0</v>
      </c>
      <c r="J10" s="19">
        <f>VLOOKUP($C10, anpassa!$B$15:$H$21, 5, FALSE)</f>
        <v>0</v>
      </c>
      <c r="K10" s="19">
        <f>VLOOKUP($C10, anpassa!$B$15:$H$21, 6, FALSE)</f>
        <v>0</v>
      </c>
      <c r="L10" s="19">
        <f>VLOOKUP($C10, anpassa!$B$15:$H$21, 7, FALSE)</f>
        <v>0</v>
      </c>
      <c r="N10" s="23">
        <f t="shared" si="0"/>
        <v>8</v>
      </c>
      <c r="O10" s="24">
        <f t="shared" si="2"/>
        <v>8.5</v>
      </c>
      <c r="P10" s="21">
        <f t="shared" si="4"/>
        <v>1</v>
      </c>
      <c r="R10" s="43"/>
      <c r="S10" s="1"/>
    </row>
    <row r="11" spans="1:21" s="2" customFormat="1" ht="18" customHeight="1">
      <c r="A11" s="1"/>
      <c r="B11" s="26">
        <f t="shared" si="3"/>
        <v>45755</v>
      </c>
      <c r="C11" s="31" t="str">
        <f t="shared" si="1"/>
        <v>tis</v>
      </c>
      <c r="D11" s="34"/>
      <c r="E11" s="33">
        <v>8</v>
      </c>
      <c r="G11" s="19">
        <f>VLOOKUP($C11, anpassa!$B$15:$H$21, 2, FALSE)</f>
        <v>8.5</v>
      </c>
      <c r="H11" s="19">
        <f>VLOOKUP($C11, anpassa!$B$15:$H$21, 3, FALSE)</f>
        <v>16</v>
      </c>
      <c r="I11" s="19">
        <f>VLOOKUP($C11, anpassa!$B$15:$H$21, 4, FALSE)</f>
        <v>0</v>
      </c>
      <c r="J11" s="19">
        <f>VLOOKUP($C11, anpassa!$B$15:$H$21, 5, FALSE)</f>
        <v>0</v>
      </c>
      <c r="K11" s="19">
        <f>VLOOKUP($C11, anpassa!$B$15:$H$21, 6, FALSE)</f>
        <v>0</v>
      </c>
      <c r="L11" s="19">
        <f>VLOOKUP($C11, anpassa!$B$15:$H$21, 7, FALSE)</f>
        <v>0</v>
      </c>
      <c r="N11" s="23">
        <f t="shared" si="0"/>
        <v>7.5</v>
      </c>
      <c r="O11" s="24">
        <f t="shared" si="2"/>
        <v>8.5</v>
      </c>
      <c r="P11" s="21">
        <f t="shared" si="4"/>
        <v>0</v>
      </c>
      <c r="R11" s="43"/>
      <c r="S11" s="1"/>
    </row>
    <row r="12" spans="1:21" s="15" customFormat="1" ht="18" customHeight="1">
      <c r="A12" s="14"/>
      <c r="B12" s="26">
        <f t="shared" si="3"/>
        <v>45756</v>
      </c>
      <c r="C12" s="31" t="str">
        <f t="shared" si="1"/>
        <v>ons</v>
      </c>
      <c r="D12" s="35"/>
      <c r="E12" s="33">
        <v>9</v>
      </c>
      <c r="G12" s="19">
        <f>VLOOKUP($C12, anpassa!$B$15:$H$21, 2, FALSE)</f>
        <v>8</v>
      </c>
      <c r="H12" s="19">
        <f>VLOOKUP($C12, anpassa!$B$15:$H$21, 3, FALSE)</f>
        <v>16</v>
      </c>
      <c r="I12" s="19">
        <f>VLOOKUP($C12, anpassa!$B$15:$H$21, 4, FALSE)</f>
        <v>19</v>
      </c>
      <c r="J12" s="19">
        <f>VLOOKUP($C12, anpassa!$B$15:$H$21, 5, FALSE)</f>
        <v>21</v>
      </c>
      <c r="K12" s="19">
        <f>VLOOKUP($C12, anpassa!$B$15:$H$21, 6, FALSE)</f>
        <v>0</v>
      </c>
      <c r="L12" s="19">
        <f>VLOOKUP($C12, anpassa!$B$15:$H$21, 7, FALSE)</f>
        <v>0</v>
      </c>
      <c r="N12" s="23">
        <f t="shared" si="0"/>
        <v>10</v>
      </c>
      <c r="O12" s="24">
        <f t="shared" si="2"/>
        <v>8.5</v>
      </c>
      <c r="P12" s="21">
        <f t="shared" si="4"/>
        <v>1.5</v>
      </c>
      <c r="R12" s="43"/>
    </row>
    <row r="13" spans="1:21" s="15" customFormat="1" ht="18" customHeight="1">
      <c r="A13" s="14"/>
      <c r="B13" s="26">
        <f t="shared" si="3"/>
        <v>45757</v>
      </c>
      <c r="C13" s="31" t="str">
        <f t="shared" si="1"/>
        <v>tor</v>
      </c>
      <c r="D13" s="35"/>
      <c r="E13" s="33">
        <v>10</v>
      </c>
      <c r="G13" s="19">
        <f>VLOOKUP($C13, anpassa!$B$15:$H$21, 2, FALSE)</f>
        <v>8</v>
      </c>
      <c r="H13" s="19">
        <f>VLOOKUP($C13, anpassa!$B$15:$H$21, 3, FALSE)</f>
        <v>17</v>
      </c>
      <c r="I13" s="19">
        <f>VLOOKUP($C13, anpassa!$B$15:$H$21, 4, FALSE)</f>
        <v>0</v>
      </c>
      <c r="J13" s="19">
        <f>VLOOKUP($C13, anpassa!$B$15:$H$21, 5, FALSE)</f>
        <v>0</v>
      </c>
      <c r="K13" s="19">
        <f>VLOOKUP($C13, anpassa!$B$15:$H$21, 6, FALSE)</f>
        <v>0</v>
      </c>
      <c r="L13" s="19">
        <f>VLOOKUP($C13, anpassa!$B$15:$H$21, 7, FALSE)</f>
        <v>0</v>
      </c>
      <c r="N13" s="23">
        <f t="shared" si="0"/>
        <v>9</v>
      </c>
      <c r="O13" s="24">
        <f t="shared" si="2"/>
        <v>8.5</v>
      </c>
      <c r="P13" s="21">
        <f t="shared" si="4"/>
        <v>2</v>
      </c>
      <c r="R13" s="43"/>
    </row>
    <row r="14" spans="1:21" s="13" customFormat="1" ht="18" customHeight="1">
      <c r="A14" s="1"/>
      <c r="B14" s="26">
        <f t="shared" si="3"/>
        <v>45758</v>
      </c>
      <c r="C14" s="31" t="str">
        <f t="shared" si="1"/>
        <v>fre</v>
      </c>
      <c r="D14" s="32"/>
      <c r="E14" s="33">
        <v>11</v>
      </c>
      <c r="G14" s="19">
        <f>VLOOKUP($C14, anpassa!$B$15:$H$21, 2, FALSE)</f>
        <v>8</v>
      </c>
      <c r="H14" s="19">
        <f>VLOOKUP($C14, anpassa!$B$15:$H$21, 3, FALSE)</f>
        <v>15</v>
      </c>
      <c r="I14" s="19">
        <f>VLOOKUP($C14, anpassa!$B$15:$H$21, 4, FALSE)</f>
        <v>0</v>
      </c>
      <c r="J14" s="19">
        <f>VLOOKUP($C14, anpassa!$B$15:$H$21, 5, FALSE)</f>
        <v>0</v>
      </c>
      <c r="K14" s="19">
        <f>VLOOKUP($C14, anpassa!$B$15:$H$21, 6, FALSE)</f>
        <v>0</v>
      </c>
      <c r="L14" s="19">
        <f>VLOOKUP($C14, anpassa!$B$15:$H$21, 7, FALSE)</f>
        <v>0</v>
      </c>
      <c r="N14" s="23">
        <f t="shared" si="0"/>
        <v>7</v>
      </c>
      <c r="O14" s="24">
        <f t="shared" si="2"/>
        <v>8.5</v>
      </c>
      <c r="P14" s="21">
        <f t="shared" si="4"/>
        <v>0.5</v>
      </c>
      <c r="R14" s="43"/>
      <c r="S14" s="1"/>
    </row>
    <row r="15" spans="1:21" s="13" customFormat="1" ht="18" customHeight="1">
      <c r="A15" s="1"/>
      <c r="B15" s="26">
        <f t="shared" si="3"/>
        <v>45759</v>
      </c>
      <c r="C15" s="31" t="str">
        <f t="shared" si="1"/>
        <v>lör</v>
      </c>
      <c r="D15" s="32"/>
      <c r="E15" s="33">
        <v>12</v>
      </c>
      <c r="G15" s="19">
        <f>VLOOKUP($C15, anpassa!$B$15:$H$21, 2, FALSE)</f>
        <v>0</v>
      </c>
      <c r="H15" s="19">
        <f>VLOOKUP($C15, anpassa!$B$15:$H$21, 3, FALSE)</f>
        <v>0</v>
      </c>
      <c r="I15" s="19">
        <f>VLOOKUP($C15, anpassa!$B$15:$H$21, 4, FALSE)</f>
        <v>0</v>
      </c>
      <c r="J15" s="19">
        <f>VLOOKUP($C15, anpassa!$B$15:$H$21, 5, FALSE)</f>
        <v>0</v>
      </c>
      <c r="K15" s="19">
        <f>VLOOKUP($C15, anpassa!$B$15:$H$21, 6, FALSE)</f>
        <v>0</v>
      </c>
      <c r="L15" s="19">
        <f>VLOOKUP($C15, anpassa!$B$15:$H$21, 7, FALSE)</f>
        <v>0</v>
      </c>
      <c r="N15" s="23">
        <f t="shared" si="0"/>
        <v>0</v>
      </c>
      <c r="O15" s="24">
        <f t="shared" si="2"/>
        <v>0</v>
      </c>
      <c r="P15" s="21">
        <f t="shared" si="4"/>
        <v>0.5</v>
      </c>
      <c r="R15" s="43"/>
      <c r="S15" s="1"/>
    </row>
    <row r="16" spans="1:21" s="13" customFormat="1" ht="18" customHeight="1">
      <c r="A16" s="1"/>
      <c r="B16" s="26">
        <f t="shared" si="3"/>
        <v>45760</v>
      </c>
      <c r="C16" s="31" t="str">
        <f t="shared" si="1"/>
        <v>sön</v>
      </c>
      <c r="D16" s="32"/>
      <c r="E16" s="33">
        <v>13</v>
      </c>
      <c r="G16" s="19">
        <f>VLOOKUP($C16, anpassa!$B$15:$H$21, 2, FALSE)</f>
        <v>19</v>
      </c>
      <c r="H16" s="19">
        <f>VLOOKUP($C16, anpassa!$B$15:$H$21, 3, FALSE)</f>
        <v>21</v>
      </c>
      <c r="I16" s="19">
        <f>VLOOKUP($C16, anpassa!$B$15:$H$21, 4, FALSE)</f>
        <v>0</v>
      </c>
      <c r="J16" s="19">
        <f>VLOOKUP($C16, anpassa!$B$15:$H$21, 5, FALSE)</f>
        <v>0</v>
      </c>
      <c r="K16" s="19">
        <f>VLOOKUP($C16, anpassa!$B$15:$H$21, 6, FALSE)</f>
        <v>0</v>
      </c>
      <c r="L16" s="19">
        <f>VLOOKUP($C16, anpassa!$B$15:$H$21, 7, FALSE)</f>
        <v>0</v>
      </c>
      <c r="N16" s="23">
        <f t="shared" si="0"/>
        <v>2</v>
      </c>
      <c r="O16" s="24">
        <f t="shared" si="2"/>
        <v>0</v>
      </c>
      <c r="P16" s="21">
        <f t="shared" si="4"/>
        <v>2.5</v>
      </c>
      <c r="R16" s="43"/>
      <c r="S16" s="1"/>
    </row>
    <row r="17" spans="1:19" s="13" customFormat="1" ht="18" customHeight="1">
      <c r="A17" s="1"/>
      <c r="B17" s="26">
        <f t="shared" si="3"/>
        <v>45761</v>
      </c>
      <c r="C17" s="31" t="str">
        <f t="shared" si="1"/>
        <v>mån</v>
      </c>
      <c r="D17" s="32"/>
      <c r="E17" s="33">
        <v>14</v>
      </c>
      <c r="G17" s="19">
        <f>VLOOKUP($C17, anpassa!$B$15:$H$21, 2, FALSE)</f>
        <v>8</v>
      </c>
      <c r="H17" s="19">
        <f>VLOOKUP($C17, anpassa!$B$15:$H$21, 3, FALSE)</f>
        <v>16</v>
      </c>
      <c r="I17" s="19">
        <f>VLOOKUP($C17, anpassa!$B$15:$H$21, 4, FALSE)</f>
        <v>0</v>
      </c>
      <c r="J17" s="19">
        <f>VLOOKUP($C17, anpassa!$B$15:$H$21, 5, FALSE)</f>
        <v>0</v>
      </c>
      <c r="K17" s="19">
        <f>VLOOKUP($C17, anpassa!$B$15:$H$21, 6, FALSE)</f>
        <v>0</v>
      </c>
      <c r="L17" s="19">
        <f>VLOOKUP($C17, anpassa!$B$15:$H$21, 7, FALSE)</f>
        <v>0</v>
      </c>
      <c r="N17" s="23">
        <f t="shared" si="0"/>
        <v>8</v>
      </c>
      <c r="O17" s="24">
        <f t="shared" si="2"/>
        <v>8.5</v>
      </c>
      <c r="P17" s="21">
        <f t="shared" si="4"/>
        <v>2</v>
      </c>
      <c r="R17" s="43"/>
      <c r="S17" s="1"/>
    </row>
    <row r="18" spans="1:19" s="2" customFormat="1" ht="18" customHeight="1">
      <c r="A18" s="1"/>
      <c r="B18" s="26">
        <f t="shared" si="3"/>
        <v>45762</v>
      </c>
      <c r="C18" s="31" t="str">
        <f t="shared" si="1"/>
        <v>tis</v>
      </c>
      <c r="D18" s="34"/>
      <c r="E18" s="33">
        <v>15</v>
      </c>
      <c r="G18" s="19">
        <f>VLOOKUP($C18, anpassa!$B$15:$H$21, 2, FALSE)</f>
        <v>8.5</v>
      </c>
      <c r="H18" s="19">
        <f>VLOOKUP($C18, anpassa!$B$15:$H$21, 3, FALSE)</f>
        <v>16</v>
      </c>
      <c r="I18" s="19">
        <f>VLOOKUP($C18, anpassa!$B$15:$H$21, 4, FALSE)</f>
        <v>0</v>
      </c>
      <c r="J18" s="19">
        <f>VLOOKUP($C18, anpassa!$B$15:$H$21, 5, FALSE)</f>
        <v>0</v>
      </c>
      <c r="K18" s="19">
        <f>VLOOKUP($C18, anpassa!$B$15:$H$21, 6, FALSE)</f>
        <v>0</v>
      </c>
      <c r="L18" s="19">
        <f>VLOOKUP($C18, anpassa!$B$15:$H$21, 7, FALSE)</f>
        <v>0</v>
      </c>
      <c r="N18" s="23">
        <f t="shared" si="0"/>
        <v>7.5</v>
      </c>
      <c r="O18" s="24">
        <f t="shared" si="2"/>
        <v>8.5</v>
      </c>
      <c r="P18" s="21">
        <f t="shared" si="4"/>
        <v>1</v>
      </c>
      <c r="R18" s="43"/>
      <c r="S18" s="1"/>
    </row>
    <row r="19" spans="1:19" s="2" customFormat="1" ht="18" customHeight="1">
      <c r="A19" s="1"/>
      <c r="B19" s="26">
        <f t="shared" si="3"/>
        <v>45763</v>
      </c>
      <c r="C19" s="31" t="str">
        <f t="shared" si="1"/>
        <v>ons</v>
      </c>
      <c r="D19" s="34"/>
      <c r="E19" s="33">
        <v>16</v>
      </c>
      <c r="G19" s="19">
        <f>VLOOKUP($C19, anpassa!$B$15:$H$21, 2, FALSE)</f>
        <v>8</v>
      </c>
      <c r="H19" s="19">
        <f>VLOOKUP($C19, anpassa!$B$15:$H$21, 3, FALSE)</f>
        <v>16</v>
      </c>
      <c r="I19" s="19">
        <f>VLOOKUP($C19, anpassa!$B$15:$H$21, 4, FALSE)</f>
        <v>19</v>
      </c>
      <c r="J19" s="19">
        <f>VLOOKUP($C19, anpassa!$B$15:$H$21, 5, FALSE)</f>
        <v>21</v>
      </c>
      <c r="K19" s="19">
        <f>VLOOKUP($C19, anpassa!$B$15:$H$21, 6, FALSE)</f>
        <v>0</v>
      </c>
      <c r="L19" s="19">
        <f>VLOOKUP($C19, anpassa!$B$15:$H$21, 7, FALSE)</f>
        <v>0</v>
      </c>
      <c r="N19" s="23">
        <f t="shared" si="0"/>
        <v>10</v>
      </c>
      <c r="O19" s="24">
        <f t="shared" si="2"/>
        <v>8.5</v>
      </c>
      <c r="P19" s="21">
        <f t="shared" si="4"/>
        <v>2.5</v>
      </c>
      <c r="R19" s="43"/>
      <c r="S19" s="1"/>
    </row>
    <row r="20" spans="1:19" s="2" customFormat="1" ht="18" customHeight="1">
      <c r="A20" s="1"/>
      <c r="B20" s="26">
        <f t="shared" si="3"/>
        <v>45764</v>
      </c>
      <c r="C20" s="31" t="str">
        <f t="shared" si="1"/>
        <v>tor</v>
      </c>
      <c r="D20" s="34"/>
      <c r="E20" s="33">
        <v>17</v>
      </c>
      <c r="G20" s="19">
        <f>VLOOKUP($C20, anpassa!$B$15:$H$21, 2, FALSE)</f>
        <v>8</v>
      </c>
      <c r="H20" s="19">
        <f>VLOOKUP($C20, anpassa!$B$15:$H$21, 3, FALSE)</f>
        <v>17</v>
      </c>
      <c r="I20" s="19">
        <f>VLOOKUP($C20, anpassa!$B$15:$H$21, 4, FALSE)</f>
        <v>0</v>
      </c>
      <c r="J20" s="19">
        <f>VLOOKUP($C20, anpassa!$B$15:$H$21, 5, FALSE)</f>
        <v>0</v>
      </c>
      <c r="K20" s="19">
        <f>VLOOKUP($C20, anpassa!$B$15:$H$21, 6, FALSE)</f>
        <v>0</v>
      </c>
      <c r="L20" s="19">
        <f>VLOOKUP($C20, anpassa!$B$15:$H$21, 7, FALSE)</f>
        <v>0</v>
      </c>
      <c r="N20" s="23">
        <f t="shared" si="0"/>
        <v>9</v>
      </c>
      <c r="O20" s="24">
        <f t="shared" si="2"/>
        <v>8.5</v>
      </c>
      <c r="P20" s="21">
        <f t="shared" si="4"/>
        <v>3</v>
      </c>
      <c r="R20" s="43"/>
      <c r="S20" s="1"/>
    </row>
    <row r="21" spans="1:19" s="2" customFormat="1" ht="18" customHeight="1">
      <c r="A21" s="1"/>
      <c r="B21" s="26">
        <f t="shared" si="3"/>
        <v>45765</v>
      </c>
      <c r="C21" s="31" t="str">
        <f t="shared" si="1"/>
        <v>fre</v>
      </c>
      <c r="D21" s="34"/>
      <c r="E21" s="33">
        <v>18</v>
      </c>
      <c r="G21" s="19">
        <f>VLOOKUP($C21, anpassa!$B$15:$H$21, 2, FALSE)</f>
        <v>8</v>
      </c>
      <c r="H21" s="19">
        <f>VLOOKUP($C21, anpassa!$B$15:$H$21, 3, FALSE)</f>
        <v>15</v>
      </c>
      <c r="I21" s="19">
        <f>VLOOKUP($C21, anpassa!$B$15:$H$21, 4, FALSE)</f>
        <v>0</v>
      </c>
      <c r="J21" s="19">
        <f>VLOOKUP($C21, anpassa!$B$15:$H$21, 5, FALSE)</f>
        <v>0</v>
      </c>
      <c r="K21" s="19">
        <f>VLOOKUP($C21, anpassa!$B$15:$H$21, 6, FALSE)</f>
        <v>0</v>
      </c>
      <c r="L21" s="19">
        <f>VLOOKUP($C21, anpassa!$B$15:$H$21, 7, FALSE)</f>
        <v>0</v>
      </c>
      <c r="N21" s="23">
        <f t="shared" si="0"/>
        <v>7</v>
      </c>
      <c r="O21" s="24">
        <f t="shared" si="2"/>
        <v>8.5</v>
      </c>
      <c r="P21" s="21">
        <f t="shared" si="4"/>
        <v>1.5</v>
      </c>
      <c r="R21" s="43"/>
      <c r="S21" s="1"/>
    </row>
    <row r="22" spans="1:19" s="2" customFormat="1" ht="18" customHeight="1">
      <c r="A22" s="1"/>
      <c r="B22" s="26">
        <f t="shared" si="3"/>
        <v>45766</v>
      </c>
      <c r="C22" s="31" t="str">
        <f t="shared" si="1"/>
        <v>lör</v>
      </c>
      <c r="D22" s="34"/>
      <c r="E22" s="33">
        <v>19</v>
      </c>
      <c r="G22" s="19">
        <f>VLOOKUP($C22, anpassa!$B$15:$H$21, 2, FALSE)</f>
        <v>0</v>
      </c>
      <c r="H22" s="19">
        <f>VLOOKUP($C22, anpassa!$B$15:$H$21, 3, FALSE)</f>
        <v>0</v>
      </c>
      <c r="I22" s="19">
        <f>VLOOKUP($C22, anpassa!$B$15:$H$21, 4, FALSE)</f>
        <v>0</v>
      </c>
      <c r="J22" s="19">
        <f>VLOOKUP($C22, anpassa!$B$15:$H$21, 5, FALSE)</f>
        <v>0</v>
      </c>
      <c r="K22" s="19">
        <f>VLOOKUP($C22, anpassa!$B$15:$H$21, 6, FALSE)</f>
        <v>0</v>
      </c>
      <c r="L22" s="19">
        <f>VLOOKUP($C22, anpassa!$B$15:$H$21, 7, FALSE)</f>
        <v>0</v>
      </c>
      <c r="N22" s="23">
        <f t="shared" si="0"/>
        <v>0</v>
      </c>
      <c r="O22" s="24">
        <f t="shared" si="2"/>
        <v>0</v>
      </c>
      <c r="P22" s="21">
        <f t="shared" si="4"/>
        <v>1.5</v>
      </c>
      <c r="R22" s="43"/>
      <c r="S22" s="1"/>
    </row>
    <row r="23" spans="1:19" s="2" customFormat="1" ht="18" customHeight="1">
      <c r="A23" s="1"/>
      <c r="B23" s="26">
        <f t="shared" si="3"/>
        <v>45767</v>
      </c>
      <c r="C23" s="31" t="str">
        <f t="shared" si="1"/>
        <v>sön</v>
      </c>
      <c r="D23" s="34"/>
      <c r="E23" s="33">
        <v>20</v>
      </c>
      <c r="G23" s="19">
        <f>VLOOKUP($C23, anpassa!$B$15:$H$21, 2, FALSE)</f>
        <v>19</v>
      </c>
      <c r="H23" s="19">
        <f>VLOOKUP($C23, anpassa!$B$15:$H$21, 3, FALSE)</f>
        <v>21</v>
      </c>
      <c r="I23" s="19">
        <f>VLOOKUP($C23, anpassa!$B$15:$H$21, 4, FALSE)</f>
        <v>0</v>
      </c>
      <c r="J23" s="19">
        <f>VLOOKUP($C23, anpassa!$B$15:$H$21, 5, FALSE)</f>
        <v>0</v>
      </c>
      <c r="K23" s="19">
        <f>VLOOKUP($C23, anpassa!$B$15:$H$21, 6, FALSE)</f>
        <v>0</v>
      </c>
      <c r="L23" s="19">
        <f>VLOOKUP($C23, anpassa!$B$15:$H$21, 7, FALSE)</f>
        <v>0</v>
      </c>
      <c r="N23" s="23">
        <f t="shared" si="0"/>
        <v>2</v>
      </c>
      <c r="O23" s="24">
        <f t="shared" si="2"/>
        <v>0</v>
      </c>
      <c r="P23" s="21">
        <f t="shared" si="4"/>
        <v>3.5</v>
      </c>
      <c r="R23" s="43"/>
      <c r="S23" s="1"/>
    </row>
    <row r="24" spans="1:19" s="15" customFormat="1" ht="18" customHeight="1">
      <c r="A24" s="14"/>
      <c r="B24" s="26">
        <f t="shared" si="3"/>
        <v>45768</v>
      </c>
      <c r="C24" s="31" t="str">
        <f t="shared" si="1"/>
        <v>mån</v>
      </c>
      <c r="D24" s="35"/>
      <c r="E24" s="33">
        <v>21</v>
      </c>
      <c r="G24" s="19">
        <f>VLOOKUP($C24, anpassa!$B$15:$H$21, 2, FALSE)</f>
        <v>8</v>
      </c>
      <c r="H24" s="19">
        <f>VLOOKUP($C24, anpassa!$B$15:$H$21, 3, FALSE)</f>
        <v>16</v>
      </c>
      <c r="I24" s="19">
        <f>VLOOKUP($C24, anpassa!$B$15:$H$21, 4, FALSE)</f>
        <v>0</v>
      </c>
      <c r="J24" s="19">
        <f>VLOOKUP($C24, anpassa!$B$15:$H$21, 5, FALSE)</f>
        <v>0</v>
      </c>
      <c r="K24" s="19">
        <f>VLOOKUP($C24, anpassa!$B$15:$H$21, 6, FALSE)</f>
        <v>0</v>
      </c>
      <c r="L24" s="19">
        <f>VLOOKUP($C24, anpassa!$B$15:$H$21, 7, FALSE)</f>
        <v>0</v>
      </c>
      <c r="N24" s="23">
        <f t="shared" si="0"/>
        <v>8</v>
      </c>
      <c r="O24" s="24">
        <f t="shared" si="2"/>
        <v>8.5</v>
      </c>
      <c r="P24" s="21">
        <f t="shared" si="4"/>
        <v>3</v>
      </c>
      <c r="R24" s="43"/>
    </row>
    <row r="25" spans="1:19" s="15" customFormat="1" ht="18" customHeight="1">
      <c r="A25" s="14"/>
      <c r="B25" s="26">
        <f t="shared" si="3"/>
        <v>45769</v>
      </c>
      <c r="C25" s="31" t="str">
        <f t="shared" si="1"/>
        <v>tis</v>
      </c>
      <c r="D25" s="35"/>
      <c r="E25" s="33">
        <v>22</v>
      </c>
      <c r="G25" s="19">
        <f>VLOOKUP($C25, anpassa!$B$15:$H$21, 2, FALSE)</f>
        <v>8.5</v>
      </c>
      <c r="H25" s="19">
        <f>VLOOKUP($C25, anpassa!$B$15:$H$21, 3, FALSE)</f>
        <v>16</v>
      </c>
      <c r="I25" s="19">
        <f>VLOOKUP($C25, anpassa!$B$15:$H$21, 4, FALSE)</f>
        <v>0</v>
      </c>
      <c r="J25" s="19">
        <f>VLOOKUP($C25, anpassa!$B$15:$H$21, 5, FALSE)</f>
        <v>0</v>
      </c>
      <c r="K25" s="19">
        <f>VLOOKUP($C25, anpassa!$B$15:$H$21, 6, FALSE)</f>
        <v>0</v>
      </c>
      <c r="L25" s="19">
        <f>VLOOKUP($C25, anpassa!$B$15:$H$21, 7, FALSE)</f>
        <v>0</v>
      </c>
      <c r="N25" s="23">
        <f t="shared" si="0"/>
        <v>7.5</v>
      </c>
      <c r="O25" s="24">
        <f t="shared" si="2"/>
        <v>8.5</v>
      </c>
      <c r="P25" s="21">
        <f t="shared" si="4"/>
        <v>2</v>
      </c>
      <c r="R25" s="43"/>
    </row>
    <row r="26" spans="1:19" s="2" customFormat="1" ht="18" customHeight="1">
      <c r="A26" s="1"/>
      <c r="B26" s="26">
        <f t="shared" si="3"/>
        <v>45770</v>
      </c>
      <c r="C26" s="31" t="str">
        <f t="shared" si="1"/>
        <v>ons</v>
      </c>
      <c r="D26" s="34"/>
      <c r="E26" s="33">
        <v>23</v>
      </c>
      <c r="G26" s="19">
        <f>VLOOKUP($C26, anpassa!$B$15:$H$21, 2, FALSE)</f>
        <v>8</v>
      </c>
      <c r="H26" s="19">
        <f>VLOOKUP($C26, anpassa!$B$15:$H$21, 3, FALSE)</f>
        <v>16</v>
      </c>
      <c r="I26" s="19">
        <f>VLOOKUP($C26, anpassa!$B$15:$H$21, 4, FALSE)</f>
        <v>19</v>
      </c>
      <c r="J26" s="19">
        <f>VLOOKUP($C26, anpassa!$B$15:$H$21, 5, FALSE)</f>
        <v>21</v>
      </c>
      <c r="K26" s="19">
        <f>VLOOKUP($C26, anpassa!$B$15:$H$21, 6, FALSE)</f>
        <v>0</v>
      </c>
      <c r="L26" s="19">
        <f>VLOOKUP($C26, anpassa!$B$15:$H$21, 7, FALSE)</f>
        <v>0</v>
      </c>
      <c r="N26" s="23">
        <f t="shared" si="0"/>
        <v>10</v>
      </c>
      <c r="O26" s="24">
        <f t="shared" si="2"/>
        <v>8.5</v>
      </c>
      <c r="P26" s="21">
        <f t="shared" si="4"/>
        <v>3.5</v>
      </c>
      <c r="R26" s="43"/>
      <c r="S26" s="1"/>
    </row>
    <row r="27" spans="1:19" s="2" customFormat="1" ht="18" customHeight="1">
      <c r="A27" s="1"/>
      <c r="B27" s="26">
        <f t="shared" si="3"/>
        <v>45771</v>
      </c>
      <c r="C27" s="31" t="str">
        <f t="shared" si="1"/>
        <v>tor</v>
      </c>
      <c r="D27" s="34"/>
      <c r="E27" s="33">
        <v>24</v>
      </c>
      <c r="G27" s="19">
        <f>VLOOKUP($C27, anpassa!$B$15:$H$21, 2, FALSE)</f>
        <v>8</v>
      </c>
      <c r="H27" s="19">
        <f>VLOOKUP($C27, anpassa!$B$15:$H$21, 3, FALSE)</f>
        <v>17</v>
      </c>
      <c r="I27" s="19">
        <f>VLOOKUP($C27, anpassa!$B$15:$H$21, 4, FALSE)</f>
        <v>0</v>
      </c>
      <c r="J27" s="19">
        <f>VLOOKUP($C27, anpassa!$B$15:$H$21, 5, FALSE)</f>
        <v>0</v>
      </c>
      <c r="K27" s="19">
        <f>VLOOKUP($C27, anpassa!$B$15:$H$21, 6, FALSE)</f>
        <v>0</v>
      </c>
      <c r="L27" s="19">
        <f>VLOOKUP($C27, anpassa!$B$15:$H$21, 7, FALSE)</f>
        <v>0</v>
      </c>
      <c r="N27" s="23">
        <f t="shared" si="0"/>
        <v>9</v>
      </c>
      <c r="O27" s="24">
        <f t="shared" si="2"/>
        <v>8.5</v>
      </c>
      <c r="P27" s="21">
        <f t="shared" si="4"/>
        <v>4</v>
      </c>
      <c r="R27" s="43"/>
      <c r="S27" s="1"/>
    </row>
    <row r="28" spans="1:19" s="2" customFormat="1" ht="18" customHeight="1">
      <c r="A28" s="1"/>
      <c r="B28" s="26">
        <f t="shared" si="3"/>
        <v>45772</v>
      </c>
      <c r="C28" s="31" t="str">
        <f t="shared" si="1"/>
        <v>fre</v>
      </c>
      <c r="D28" s="34"/>
      <c r="E28" s="33">
        <v>25</v>
      </c>
      <c r="G28" s="19">
        <f>VLOOKUP($C28, anpassa!$B$15:$H$21, 2, FALSE)</f>
        <v>8</v>
      </c>
      <c r="H28" s="19">
        <f>VLOOKUP($C28, anpassa!$B$15:$H$21, 3, FALSE)</f>
        <v>15</v>
      </c>
      <c r="I28" s="19">
        <f>VLOOKUP($C28, anpassa!$B$15:$H$21, 4, FALSE)</f>
        <v>0</v>
      </c>
      <c r="J28" s="19">
        <f>VLOOKUP($C28, anpassa!$B$15:$H$21, 5, FALSE)</f>
        <v>0</v>
      </c>
      <c r="K28" s="19">
        <f>VLOOKUP($C28, anpassa!$B$15:$H$21, 6, FALSE)</f>
        <v>0</v>
      </c>
      <c r="L28" s="19">
        <f>VLOOKUP($C28, anpassa!$B$15:$H$21, 7, FALSE)</f>
        <v>0</v>
      </c>
      <c r="N28" s="23">
        <f t="shared" si="0"/>
        <v>7</v>
      </c>
      <c r="O28" s="24">
        <f t="shared" si="2"/>
        <v>8.5</v>
      </c>
      <c r="P28" s="21">
        <f t="shared" si="4"/>
        <v>2.5</v>
      </c>
      <c r="R28" s="43"/>
      <c r="S28" s="1"/>
    </row>
    <row r="29" spans="1:19" s="2" customFormat="1" ht="18" customHeight="1">
      <c r="A29" s="1"/>
      <c r="B29" s="26">
        <f t="shared" si="3"/>
        <v>45773</v>
      </c>
      <c r="C29" s="31" t="str">
        <f t="shared" si="1"/>
        <v>lör</v>
      </c>
      <c r="D29" s="34"/>
      <c r="E29" s="33">
        <v>26</v>
      </c>
      <c r="G29" s="19">
        <f>VLOOKUP($C29, anpassa!$B$15:$H$21, 2, FALSE)</f>
        <v>0</v>
      </c>
      <c r="H29" s="19">
        <f>VLOOKUP($C29, anpassa!$B$15:$H$21, 3, FALSE)</f>
        <v>0</v>
      </c>
      <c r="I29" s="19">
        <f>VLOOKUP($C29, anpassa!$B$15:$H$21, 4, FALSE)</f>
        <v>0</v>
      </c>
      <c r="J29" s="19">
        <f>VLOOKUP($C29, anpassa!$B$15:$H$21, 5, FALSE)</f>
        <v>0</v>
      </c>
      <c r="K29" s="19">
        <f>VLOOKUP($C29, anpassa!$B$15:$H$21, 6, FALSE)</f>
        <v>0</v>
      </c>
      <c r="L29" s="19">
        <f>VLOOKUP($C29, anpassa!$B$15:$H$21, 7, FALSE)</f>
        <v>0</v>
      </c>
      <c r="N29" s="23">
        <f t="shared" si="0"/>
        <v>0</v>
      </c>
      <c r="O29" s="24">
        <f t="shared" si="2"/>
        <v>0</v>
      </c>
      <c r="P29" s="21">
        <f t="shared" si="4"/>
        <v>2.5</v>
      </c>
      <c r="R29" s="43"/>
      <c r="S29" s="1"/>
    </row>
    <row r="30" spans="1:19" s="2" customFormat="1" ht="18" customHeight="1">
      <c r="A30" s="1"/>
      <c r="B30" s="26">
        <f t="shared" si="3"/>
        <v>45774</v>
      </c>
      <c r="C30" s="31" t="str">
        <f t="shared" si="1"/>
        <v>sön</v>
      </c>
      <c r="D30" s="34"/>
      <c r="E30" s="33">
        <v>27</v>
      </c>
      <c r="G30" s="19">
        <f>VLOOKUP($C30, anpassa!$B$15:$H$21, 2, FALSE)</f>
        <v>19</v>
      </c>
      <c r="H30" s="19">
        <f>VLOOKUP($C30, anpassa!$B$15:$H$21, 3, FALSE)</f>
        <v>21</v>
      </c>
      <c r="I30" s="19">
        <f>VLOOKUP($C30, anpassa!$B$15:$H$21, 4, FALSE)</f>
        <v>0</v>
      </c>
      <c r="J30" s="19">
        <f>VLOOKUP($C30, anpassa!$B$15:$H$21, 5, FALSE)</f>
        <v>0</v>
      </c>
      <c r="K30" s="19">
        <f>VLOOKUP($C30, anpassa!$B$15:$H$21, 6, FALSE)</f>
        <v>0</v>
      </c>
      <c r="L30" s="19">
        <f>VLOOKUP($C30, anpassa!$B$15:$H$21, 7, FALSE)</f>
        <v>0</v>
      </c>
      <c r="N30" s="23">
        <f t="shared" si="0"/>
        <v>2</v>
      </c>
      <c r="O30" s="24">
        <f t="shared" si="2"/>
        <v>0</v>
      </c>
      <c r="P30" s="21">
        <f t="shared" si="4"/>
        <v>4.5</v>
      </c>
      <c r="R30" s="43"/>
      <c r="S30" s="1"/>
    </row>
    <row r="31" spans="1:19" s="2" customFormat="1" ht="18" customHeight="1">
      <c r="A31" s="1"/>
      <c r="B31" s="26">
        <f t="shared" si="3"/>
        <v>45775</v>
      </c>
      <c r="C31" s="31" t="str">
        <f t="shared" si="1"/>
        <v>mån</v>
      </c>
      <c r="D31" s="34"/>
      <c r="E31" s="33">
        <v>28</v>
      </c>
      <c r="G31" s="19">
        <f>VLOOKUP($C31, anpassa!$B$15:$H$21, 2, FALSE)</f>
        <v>8</v>
      </c>
      <c r="H31" s="19">
        <f>VLOOKUP($C31, anpassa!$B$15:$H$21, 3, FALSE)</f>
        <v>16</v>
      </c>
      <c r="I31" s="19">
        <f>VLOOKUP($C31, anpassa!$B$15:$H$21, 4, FALSE)</f>
        <v>0</v>
      </c>
      <c r="J31" s="19">
        <f>VLOOKUP($C31, anpassa!$B$15:$H$21, 5, FALSE)</f>
        <v>0</v>
      </c>
      <c r="K31" s="19">
        <f>VLOOKUP($C31, anpassa!$B$15:$H$21, 6, FALSE)</f>
        <v>0</v>
      </c>
      <c r="L31" s="19">
        <f>VLOOKUP($C31, anpassa!$B$15:$H$21, 7, FALSE)</f>
        <v>0</v>
      </c>
      <c r="N31" s="23">
        <f t="shared" si="0"/>
        <v>8</v>
      </c>
      <c r="O31" s="24">
        <f t="shared" si="2"/>
        <v>8.5</v>
      </c>
      <c r="P31" s="21">
        <f t="shared" si="4"/>
        <v>4</v>
      </c>
      <c r="R31" s="43"/>
      <c r="S31" s="1"/>
    </row>
    <row r="32" spans="1:19" s="2" customFormat="1" ht="18" customHeight="1">
      <c r="A32" s="1"/>
      <c r="B32" s="26">
        <f t="shared" si="3"/>
        <v>45776</v>
      </c>
      <c r="C32" s="31" t="str">
        <f t="shared" si="1"/>
        <v>tis</v>
      </c>
      <c r="D32" s="34"/>
      <c r="E32" s="33">
        <v>29</v>
      </c>
      <c r="G32" s="19">
        <f>VLOOKUP($C32, anpassa!$B$15:$H$21, 2, FALSE)</f>
        <v>8.5</v>
      </c>
      <c r="H32" s="19">
        <f>VLOOKUP($C32, anpassa!$B$15:$H$21, 3, FALSE)</f>
        <v>16</v>
      </c>
      <c r="I32" s="19">
        <f>VLOOKUP($C32, anpassa!$B$15:$H$21, 4, FALSE)</f>
        <v>0</v>
      </c>
      <c r="J32" s="19">
        <f>VLOOKUP($C32, anpassa!$B$15:$H$21, 5, FALSE)</f>
        <v>0</v>
      </c>
      <c r="K32" s="19">
        <f>VLOOKUP($C32, anpassa!$B$15:$H$21, 6, FALSE)</f>
        <v>0</v>
      </c>
      <c r="L32" s="19">
        <f>VLOOKUP($C32, anpassa!$B$15:$H$21, 7, FALSE)</f>
        <v>0</v>
      </c>
      <c r="N32" s="23">
        <f t="shared" si="0"/>
        <v>7.5</v>
      </c>
      <c r="O32" s="24">
        <f t="shared" si="2"/>
        <v>8.5</v>
      </c>
      <c r="P32" s="21">
        <f t="shared" si="4"/>
        <v>3</v>
      </c>
      <c r="R32" s="43"/>
      <c r="S32" s="1"/>
    </row>
    <row r="33" spans="1:19" s="2" customFormat="1" ht="18" customHeight="1">
      <c r="A33" s="1"/>
      <c r="B33" s="26">
        <f t="shared" si="3"/>
        <v>45777</v>
      </c>
      <c r="C33" s="31" t="str">
        <f t="shared" si="1"/>
        <v>ons</v>
      </c>
      <c r="D33" s="34"/>
      <c r="E33" s="33">
        <v>30</v>
      </c>
      <c r="G33" s="19">
        <f>VLOOKUP($C33, anpassa!$B$15:$H$21, 2, FALSE)</f>
        <v>8</v>
      </c>
      <c r="H33" s="19">
        <f>VLOOKUP($C33, anpassa!$B$15:$H$21, 3, FALSE)</f>
        <v>16</v>
      </c>
      <c r="I33" s="19">
        <f>VLOOKUP($C33, anpassa!$B$15:$H$21, 4, FALSE)</f>
        <v>19</v>
      </c>
      <c r="J33" s="19">
        <f>VLOOKUP($C33, anpassa!$B$15:$H$21, 5, FALSE)</f>
        <v>21</v>
      </c>
      <c r="K33" s="19">
        <f>VLOOKUP($C33, anpassa!$B$15:$H$21, 6, FALSE)</f>
        <v>0</v>
      </c>
      <c r="L33" s="19">
        <f>VLOOKUP($C33, anpassa!$B$15:$H$21, 7, FALSE)</f>
        <v>0</v>
      </c>
      <c r="N33" s="23">
        <f t="shared" si="0"/>
        <v>10</v>
      </c>
      <c r="O33" s="24">
        <f t="shared" si="2"/>
        <v>8.5</v>
      </c>
      <c r="P33" s="21">
        <f t="shared" si="4"/>
        <v>4.5</v>
      </c>
      <c r="R33" s="43"/>
      <c r="S33" s="1"/>
    </row>
    <row r="34" spans="1:19" ht="22" customHeight="1">
      <c r="C34" s="36"/>
      <c r="D34" s="37"/>
      <c r="E34" s="38"/>
      <c r="O34" s="50" t="s">
        <v>20</v>
      </c>
      <c r="P34" s="22">
        <f>P33</f>
        <v>4.5</v>
      </c>
      <c r="R34" s="44"/>
    </row>
    <row r="35" spans="1:19" ht="22" customHeight="1">
      <c r="B35" s="14" t="s">
        <v>11</v>
      </c>
    </row>
    <row r="36" spans="1:19" ht="22" customHeight="1">
      <c r="B36" s="14" t="s">
        <v>11</v>
      </c>
      <c r="G36" s="51" t="s">
        <v>21</v>
      </c>
    </row>
    <row r="37" spans="1:19" ht="18" customHeight="1">
      <c r="B37" s="61"/>
      <c r="E37" s="53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5"/>
    </row>
    <row r="38" spans="1:19" ht="50" customHeight="1">
      <c r="B38" s="61"/>
      <c r="E38" s="56"/>
      <c r="F38" s="57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5"/>
    </row>
    <row r="39" spans="1:19" ht="18" customHeight="1">
      <c r="B39" s="61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60"/>
    </row>
  </sheetData>
  <sheetProtection sheet="1" selectLockedCells="1"/>
  <mergeCells count="1">
    <mergeCell ref="G38:R38"/>
  </mergeCells>
  <conditionalFormatting sqref="C4:C33">
    <cfRule type="expression" dxfId="15" priority="1">
      <formula>OR(C4="lör", C4="sön")</formula>
    </cfRule>
  </conditionalFormatting>
  <conditionalFormatting sqref="E4:E33">
    <cfRule type="containsText" dxfId="14" priority="2" operator="containsText" text="L">
      <formula>NOT(ISERROR(SEARCH("L",E4)))</formula>
    </cfRule>
  </conditionalFormatting>
  <conditionalFormatting sqref="G4:L33">
    <cfRule type="expression" dxfId="13" priority="3">
      <formula>OR(TEXT($C4, "dddd")="lör", TEXT($C4, "dddd")="sön")</formula>
    </cfRule>
    <cfRule type="expression" dxfId="12" priority="4">
      <formula>OR(TEXT($E4, "dddd")="L")</formula>
    </cfRule>
  </conditionalFormatting>
  <printOptions horizontalCentered="1"/>
  <pageMargins left="0.39370078740157483" right="0.39370078740157483" top="0.78740157480314965" bottom="0.19685039370078741" header="0.51181102362204722" footer="0.51181102362204722"/>
  <pageSetup paperSize="9" fitToHeight="100" orientation="portrait" r:id="rId1"/>
  <headerFooter alignWithMargins="0"/>
  <picture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95832-B154-4981-836D-339BEDBD77E6}">
  <sheetPr>
    <tabColor rgb="FFA8A8A8"/>
  </sheetPr>
  <dimension ref="A1:U39"/>
  <sheetViews>
    <sheetView showGridLines="0" showZeros="0" zoomScaleNormal="100" zoomScaleSheetLayoutView="100" workbookViewId="0">
      <pane ySplit="3" topLeftCell="A4" activePane="bottomLeft" state="frozen"/>
      <selection activeCell="B5" sqref="B5:E5"/>
      <selection pane="bottomLeft" activeCell="R4" sqref="R4"/>
    </sheetView>
  </sheetViews>
  <sheetFormatPr defaultColWidth="9.08984375" defaultRowHeight="18" customHeight="1"/>
  <cols>
    <col min="1" max="1" width="1.81640625" style="4" customWidth="1"/>
    <col min="2" max="2" width="8.6328125" style="4" hidden="1" customWidth="1"/>
    <col min="3" max="3" width="5.6328125" style="27" customWidth="1"/>
    <col min="4" max="4" width="0.453125" style="6" customWidth="1"/>
    <col min="5" max="5" width="3.1796875" style="28" customWidth="1"/>
    <col min="6" max="6" width="0.453125" style="6" customWidth="1"/>
    <col min="7" max="12" width="5.1796875" style="5" customWidth="1"/>
    <col min="13" max="13" width="0.453125" style="6" customWidth="1"/>
    <col min="14" max="16" width="5.1796875" style="5" customWidth="1"/>
    <col min="17" max="17" width="0.453125" style="6" customWidth="1"/>
    <col min="18" max="18" width="32.7265625" style="5" customWidth="1"/>
    <col min="19" max="16384" width="9.08984375" style="6"/>
  </cols>
  <sheetData>
    <row r="1" spans="1:21" ht="10" customHeight="1"/>
    <row r="2" spans="1:21" ht="40" customHeight="1">
      <c r="A2" s="7"/>
      <c r="C2" s="8" t="str">
        <f>CONCATENATE("Tidslogg för ",anpassa!B5," ","maj ",anpassa!B11)</f>
        <v>Tidslogg för Maja Gräddnos maj 2025</v>
      </c>
      <c r="G2" s="8"/>
      <c r="H2" s="8"/>
      <c r="I2" s="8"/>
      <c r="J2" s="8"/>
      <c r="K2" s="8"/>
      <c r="L2" s="8"/>
      <c r="N2" s="8"/>
      <c r="O2" s="8"/>
      <c r="P2" s="8"/>
      <c r="R2" s="8"/>
    </row>
    <row r="3" spans="1:21" ht="18" customHeight="1">
      <c r="G3" s="16" t="s">
        <v>12</v>
      </c>
      <c r="H3" s="16" t="s">
        <v>13</v>
      </c>
      <c r="I3" s="16" t="s">
        <v>12</v>
      </c>
      <c r="J3" s="16" t="s">
        <v>13</v>
      </c>
      <c r="K3" s="16" t="s">
        <v>12</v>
      </c>
      <c r="L3" s="16" t="s">
        <v>13</v>
      </c>
      <c r="N3" s="16" t="s">
        <v>7</v>
      </c>
      <c r="O3" s="16" t="s">
        <v>9</v>
      </c>
      <c r="P3" s="16" t="s">
        <v>8</v>
      </c>
      <c r="R3" s="17" t="s">
        <v>10</v>
      </c>
    </row>
    <row r="4" spans="1:21" s="13" customFormat="1" ht="18" customHeight="1">
      <c r="A4" s="1"/>
      <c r="B4" s="25" t="str">
        <f>TEXT(YEAR(anpassa!B25), "00") &amp; "-05-01"</f>
        <v>2025-05-01</v>
      </c>
      <c r="C4" s="31" t="str">
        <f>LEFT(TEXT(B4, "dddd"), 3)</f>
        <v>tor</v>
      </c>
      <c r="D4" s="32"/>
      <c r="E4" s="33">
        <v>1</v>
      </c>
      <c r="G4" s="19">
        <f>VLOOKUP($C4, anpassa!$B$15:$H$21, 2, FALSE)</f>
        <v>8</v>
      </c>
      <c r="H4" s="19">
        <f>VLOOKUP($C4, anpassa!$B$15:$H$21, 3, FALSE)</f>
        <v>17</v>
      </c>
      <c r="I4" s="19">
        <f>VLOOKUP($C4, anpassa!$B$15:$H$21, 4, FALSE)</f>
        <v>0</v>
      </c>
      <c r="J4" s="19">
        <f>VLOOKUP($C4, anpassa!$B$15:$H$21, 5, FALSE)</f>
        <v>0</v>
      </c>
      <c r="K4" s="19">
        <f>VLOOKUP($C4, anpassa!$B$15:$H$21, 6, FALSE)</f>
        <v>0</v>
      </c>
      <c r="L4" s="19">
        <f>VLOOKUP($C4, anpassa!$B$15:$H$21, 7, FALSE)</f>
        <v>0</v>
      </c>
      <c r="N4" s="23">
        <f t="shared" ref="N4:N34" si="0">(H4-G4)+(J4-I4)+(L4-K4)</f>
        <v>9</v>
      </c>
      <c r="O4" s="24">
        <f>IF(OR(C4="lör", C4="sön", E4="L"), 0, 8.5)</f>
        <v>8.5</v>
      </c>
      <c r="P4" s="21">
        <f>N4-O4</f>
        <v>0.5</v>
      </c>
      <c r="R4" s="43"/>
      <c r="S4" s="1"/>
      <c r="T4" s="20"/>
    </row>
    <row r="5" spans="1:21" s="13" customFormat="1" ht="18" customHeight="1">
      <c r="A5" s="1"/>
      <c r="B5" s="26">
        <f>B4+1</f>
        <v>45779</v>
      </c>
      <c r="C5" s="31" t="str">
        <f t="shared" ref="C5:C34" si="1">LEFT(TEXT(B5, "dddd"), 3)</f>
        <v>fre</v>
      </c>
      <c r="D5" s="32"/>
      <c r="E5" s="33">
        <v>2</v>
      </c>
      <c r="G5" s="19">
        <f>VLOOKUP($C5, anpassa!$B$15:$H$21, 2, FALSE)</f>
        <v>8</v>
      </c>
      <c r="H5" s="19">
        <f>VLOOKUP($C5, anpassa!$B$15:$H$21, 3, FALSE)</f>
        <v>15</v>
      </c>
      <c r="I5" s="19">
        <f>VLOOKUP($C5, anpassa!$B$15:$H$21, 4, FALSE)</f>
        <v>0</v>
      </c>
      <c r="J5" s="19">
        <f>VLOOKUP($C5, anpassa!$B$15:$H$21, 5, FALSE)</f>
        <v>0</v>
      </c>
      <c r="K5" s="19">
        <f>VLOOKUP($C5, anpassa!$B$15:$H$21, 6, FALSE)</f>
        <v>0</v>
      </c>
      <c r="L5" s="19">
        <f>VLOOKUP($C5, anpassa!$B$15:$H$21, 7, FALSE)</f>
        <v>0</v>
      </c>
      <c r="N5" s="23">
        <f t="shared" si="0"/>
        <v>7</v>
      </c>
      <c r="O5" s="24">
        <f t="shared" ref="O5:O34" si="2">IF(OR(C5="lör", C5="sön", E5="L"), 0, 8.5)</f>
        <v>8.5</v>
      </c>
      <c r="P5" s="21">
        <f>(N5-O5)+P4</f>
        <v>-1</v>
      </c>
      <c r="R5" s="43"/>
      <c r="S5" s="1"/>
    </row>
    <row r="6" spans="1:21" s="13" customFormat="1" ht="18" customHeight="1">
      <c r="A6" s="1"/>
      <c r="B6" s="26">
        <f t="shared" ref="B6:B34" si="3">B5+1</f>
        <v>45780</v>
      </c>
      <c r="C6" s="31" t="str">
        <f t="shared" si="1"/>
        <v>lör</v>
      </c>
      <c r="D6" s="32"/>
      <c r="E6" s="33">
        <v>3</v>
      </c>
      <c r="G6" s="19">
        <f>VLOOKUP($C6, anpassa!$B$15:$H$21, 2, FALSE)</f>
        <v>0</v>
      </c>
      <c r="H6" s="19">
        <f>VLOOKUP($C6, anpassa!$B$15:$H$21, 3, FALSE)</f>
        <v>0</v>
      </c>
      <c r="I6" s="19">
        <f>VLOOKUP($C6, anpassa!$B$15:$H$21, 4, FALSE)</f>
        <v>0</v>
      </c>
      <c r="J6" s="19">
        <f>VLOOKUP($C6, anpassa!$B$15:$H$21, 5, FALSE)</f>
        <v>0</v>
      </c>
      <c r="K6" s="19">
        <f>VLOOKUP($C6, anpassa!$B$15:$H$21, 6, FALSE)</f>
        <v>0</v>
      </c>
      <c r="L6" s="19">
        <f>VLOOKUP($C6, anpassa!$B$15:$H$21, 7, FALSE)</f>
        <v>0</v>
      </c>
      <c r="N6" s="23">
        <f t="shared" si="0"/>
        <v>0</v>
      </c>
      <c r="O6" s="24">
        <f t="shared" si="2"/>
        <v>0</v>
      </c>
      <c r="P6" s="21">
        <f t="shared" ref="P6:P34" si="4">(N6-O6)+P5</f>
        <v>-1</v>
      </c>
      <c r="R6" s="43"/>
      <c r="S6" s="1"/>
      <c r="U6" s="3"/>
    </row>
    <row r="7" spans="1:21" s="13" customFormat="1" ht="18" customHeight="1">
      <c r="A7" s="1"/>
      <c r="B7" s="26">
        <f t="shared" si="3"/>
        <v>45781</v>
      </c>
      <c r="C7" s="31" t="str">
        <f t="shared" si="1"/>
        <v>sön</v>
      </c>
      <c r="D7" s="32"/>
      <c r="E7" s="33">
        <v>4</v>
      </c>
      <c r="G7" s="19">
        <f>VLOOKUP($C7, anpassa!$B$15:$H$21, 2, FALSE)</f>
        <v>19</v>
      </c>
      <c r="H7" s="19">
        <f>VLOOKUP($C7, anpassa!$B$15:$H$21, 3, FALSE)</f>
        <v>21</v>
      </c>
      <c r="I7" s="19">
        <f>VLOOKUP($C7, anpassa!$B$15:$H$21, 4, FALSE)</f>
        <v>0</v>
      </c>
      <c r="J7" s="19">
        <f>VLOOKUP($C7, anpassa!$B$15:$H$21, 5, FALSE)</f>
        <v>0</v>
      </c>
      <c r="K7" s="19">
        <f>VLOOKUP($C7, anpassa!$B$15:$H$21, 6, FALSE)</f>
        <v>0</v>
      </c>
      <c r="L7" s="19">
        <f>VLOOKUP($C7, anpassa!$B$15:$H$21, 7, FALSE)</f>
        <v>0</v>
      </c>
      <c r="N7" s="23">
        <f t="shared" si="0"/>
        <v>2</v>
      </c>
      <c r="O7" s="24">
        <f t="shared" si="2"/>
        <v>0</v>
      </c>
      <c r="P7" s="21">
        <f t="shared" si="4"/>
        <v>1</v>
      </c>
      <c r="R7" s="43"/>
      <c r="S7" s="1"/>
    </row>
    <row r="8" spans="1:21" s="13" customFormat="1" ht="18" customHeight="1">
      <c r="A8" s="1"/>
      <c r="B8" s="26">
        <f t="shared" si="3"/>
        <v>45782</v>
      </c>
      <c r="C8" s="31" t="str">
        <f t="shared" si="1"/>
        <v>mån</v>
      </c>
      <c r="D8" s="32"/>
      <c r="E8" s="33">
        <v>5</v>
      </c>
      <c r="G8" s="19">
        <f>VLOOKUP($C8, anpassa!$B$15:$H$21, 2, FALSE)</f>
        <v>8</v>
      </c>
      <c r="H8" s="19">
        <f>VLOOKUP($C8, anpassa!$B$15:$H$21, 3, FALSE)</f>
        <v>16</v>
      </c>
      <c r="I8" s="19">
        <f>VLOOKUP($C8, anpassa!$B$15:$H$21, 4, FALSE)</f>
        <v>0</v>
      </c>
      <c r="J8" s="19">
        <f>VLOOKUP($C8, anpassa!$B$15:$H$21, 5, FALSE)</f>
        <v>0</v>
      </c>
      <c r="K8" s="19">
        <f>VLOOKUP($C8, anpassa!$B$15:$H$21, 6, FALSE)</f>
        <v>0</v>
      </c>
      <c r="L8" s="19">
        <f>VLOOKUP($C8, anpassa!$B$15:$H$21, 7, FALSE)</f>
        <v>0</v>
      </c>
      <c r="N8" s="23">
        <f t="shared" si="0"/>
        <v>8</v>
      </c>
      <c r="O8" s="24">
        <f t="shared" si="2"/>
        <v>8.5</v>
      </c>
      <c r="P8" s="21">
        <f t="shared" si="4"/>
        <v>0.5</v>
      </c>
      <c r="R8" s="43"/>
      <c r="S8" s="1"/>
    </row>
    <row r="9" spans="1:21" s="2" customFormat="1" ht="18" customHeight="1">
      <c r="A9" s="1"/>
      <c r="B9" s="26">
        <f t="shared" si="3"/>
        <v>45783</v>
      </c>
      <c r="C9" s="31" t="str">
        <f t="shared" si="1"/>
        <v>tis</v>
      </c>
      <c r="D9" s="34"/>
      <c r="E9" s="33">
        <v>6</v>
      </c>
      <c r="G9" s="19">
        <f>VLOOKUP($C9, anpassa!$B$15:$H$21, 2, FALSE)</f>
        <v>8.5</v>
      </c>
      <c r="H9" s="19">
        <f>VLOOKUP($C9, anpassa!$B$15:$H$21, 3, FALSE)</f>
        <v>16</v>
      </c>
      <c r="I9" s="19">
        <f>VLOOKUP($C9, anpassa!$B$15:$H$21, 4, FALSE)</f>
        <v>0</v>
      </c>
      <c r="J9" s="19">
        <f>VLOOKUP($C9, anpassa!$B$15:$H$21, 5, FALSE)</f>
        <v>0</v>
      </c>
      <c r="K9" s="19">
        <f>VLOOKUP($C9, anpassa!$B$15:$H$21, 6, FALSE)</f>
        <v>0</v>
      </c>
      <c r="L9" s="19">
        <f>VLOOKUP($C9, anpassa!$B$15:$H$21, 7, FALSE)</f>
        <v>0</v>
      </c>
      <c r="N9" s="23">
        <f t="shared" si="0"/>
        <v>7.5</v>
      </c>
      <c r="O9" s="24">
        <f t="shared" si="2"/>
        <v>8.5</v>
      </c>
      <c r="P9" s="21">
        <f t="shared" si="4"/>
        <v>-0.5</v>
      </c>
      <c r="R9" s="43"/>
      <c r="S9" s="1"/>
    </row>
    <row r="10" spans="1:21" s="2" customFormat="1" ht="18" customHeight="1">
      <c r="A10" s="1"/>
      <c r="B10" s="26">
        <f t="shared" si="3"/>
        <v>45784</v>
      </c>
      <c r="C10" s="31" t="str">
        <f t="shared" si="1"/>
        <v>ons</v>
      </c>
      <c r="D10" s="34"/>
      <c r="E10" s="33">
        <v>7</v>
      </c>
      <c r="G10" s="19">
        <f>VLOOKUP($C10, anpassa!$B$15:$H$21, 2, FALSE)</f>
        <v>8</v>
      </c>
      <c r="H10" s="19">
        <f>VLOOKUP($C10, anpassa!$B$15:$H$21, 3, FALSE)</f>
        <v>16</v>
      </c>
      <c r="I10" s="19">
        <f>VLOOKUP($C10, anpassa!$B$15:$H$21, 4, FALSE)</f>
        <v>19</v>
      </c>
      <c r="J10" s="19">
        <f>VLOOKUP($C10, anpassa!$B$15:$H$21, 5, FALSE)</f>
        <v>21</v>
      </c>
      <c r="K10" s="19">
        <f>VLOOKUP($C10, anpassa!$B$15:$H$21, 6, FALSE)</f>
        <v>0</v>
      </c>
      <c r="L10" s="19">
        <f>VLOOKUP($C10, anpassa!$B$15:$H$21, 7, FALSE)</f>
        <v>0</v>
      </c>
      <c r="N10" s="23">
        <f t="shared" si="0"/>
        <v>10</v>
      </c>
      <c r="O10" s="24">
        <f t="shared" si="2"/>
        <v>8.5</v>
      </c>
      <c r="P10" s="21">
        <f t="shared" si="4"/>
        <v>1</v>
      </c>
      <c r="R10" s="43"/>
      <c r="S10" s="1"/>
    </row>
    <row r="11" spans="1:21" s="2" customFormat="1" ht="18" customHeight="1">
      <c r="A11" s="1"/>
      <c r="B11" s="26">
        <f t="shared" si="3"/>
        <v>45785</v>
      </c>
      <c r="C11" s="31" t="str">
        <f t="shared" si="1"/>
        <v>tor</v>
      </c>
      <c r="D11" s="34"/>
      <c r="E11" s="33">
        <v>8</v>
      </c>
      <c r="G11" s="19">
        <f>VLOOKUP($C11, anpassa!$B$15:$H$21, 2, FALSE)</f>
        <v>8</v>
      </c>
      <c r="H11" s="19">
        <f>VLOOKUP($C11, anpassa!$B$15:$H$21, 3, FALSE)</f>
        <v>17</v>
      </c>
      <c r="I11" s="19">
        <f>VLOOKUP($C11, anpassa!$B$15:$H$21, 4, FALSE)</f>
        <v>0</v>
      </c>
      <c r="J11" s="19">
        <f>VLOOKUP($C11, anpassa!$B$15:$H$21, 5, FALSE)</f>
        <v>0</v>
      </c>
      <c r="K11" s="19">
        <f>VLOOKUP($C11, anpassa!$B$15:$H$21, 6, FALSE)</f>
        <v>0</v>
      </c>
      <c r="L11" s="19">
        <f>VLOOKUP($C11, anpassa!$B$15:$H$21, 7, FALSE)</f>
        <v>0</v>
      </c>
      <c r="N11" s="23">
        <f t="shared" si="0"/>
        <v>9</v>
      </c>
      <c r="O11" s="24">
        <f t="shared" si="2"/>
        <v>8.5</v>
      </c>
      <c r="P11" s="21">
        <f t="shared" si="4"/>
        <v>1.5</v>
      </c>
      <c r="R11" s="43"/>
      <c r="S11" s="1"/>
    </row>
    <row r="12" spans="1:21" s="15" customFormat="1" ht="18" customHeight="1">
      <c r="A12" s="14"/>
      <c r="B12" s="26">
        <f t="shared" si="3"/>
        <v>45786</v>
      </c>
      <c r="C12" s="31" t="str">
        <f t="shared" si="1"/>
        <v>fre</v>
      </c>
      <c r="D12" s="35"/>
      <c r="E12" s="33">
        <v>9</v>
      </c>
      <c r="G12" s="19">
        <f>VLOOKUP($C12, anpassa!$B$15:$H$21, 2, FALSE)</f>
        <v>8</v>
      </c>
      <c r="H12" s="19">
        <f>VLOOKUP($C12, anpassa!$B$15:$H$21, 3, FALSE)</f>
        <v>15</v>
      </c>
      <c r="I12" s="19">
        <f>VLOOKUP($C12, anpassa!$B$15:$H$21, 4, FALSE)</f>
        <v>0</v>
      </c>
      <c r="J12" s="19">
        <f>VLOOKUP($C12, anpassa!$B$15:$H$21, 5, FALSE)</f>
        <v>0</v>
      </c>
      <c r="K12" s="19">
        <f>VLOOKUP($C12, anpassa!$B$15:$H$21, 6, FALSE)</f>
        <v>0</v>
      </c>
      <c r="L12" s="19">
        <f>VLOOKUP($C12, anpassa!$B$15:$H$21, 7, FALSE)</f>
        <v>0</v>
      </c>
      <c r="N12" s="23">
        <f t="shared" si="0"/>
        <v>7</v>
      </c>
      <c r="O12" s="24">
        <f t="shared" si="2"/>
        <v>8.5</v>
      </c>
      <c r="P12" s="21">
        <f t="shared" si="4"/>
        <v>0</v>
      </c>
      <c r="R12" s="43"/>
    </row>
    <row r="13" spans="1:21" s="15" customFormat="1" ht="18" customHeight="1">
      <c r="A13" s="14"/>
      <c r="B13" s="26">
        <f t="shared" si="3"/>
        <v>45787</v>
      </c>
      <c r="C13" s="31" t="str">
        <f t="shared" si="1"/>
        <v>lör</v>
      </c>
      <c r="D13" s="35"/>
      <c r="E13" s="33">
        <v>10</v>
      </c>
      <c r="G13" s="19">
        <f>VLOOKUP($C13, anpassa!$B$15:$H$21, 2, FALSE)</f>
        <v>0</v>
      </c>
      <c r="H13" s="19">
        <f>VLOOKUP($C13, anpassa!$B$15:$H$21, 3, FALSE)</f>
        <v>0</v>
      </c>
      <c r="I13" s="19">
        <f>VLOOKUP($C13, anpassa!$B$15:$H$21, 4, FALSE)</f>
        <v>0</v>
      </c>
      <c r="J13" s="19">
        <f>VLOOKUP($C13, anpassa!$B$15:$H$21, 5, FALSE)</f>
        <v>0</v>
      </c>
      <c r="K13" s="19">
        <f>VLOOKUP($C13, anpassa!$B$15:$H$21, 6, FALSE)</f>
        <v>0</v>
      </c>
      <c r="L13" s="19">
        <f>VLOOKUP($C13, anpassa!$B$15:$H$21, 7, FALSE)</f>
        <v>0</v>
      </c>
      <c r="N13" s="23">
        <f t="shared" si="0"/>
        <v>0</v>
      </c>
      <c r="O13" s="24">
        <f t="shared" si="2"/>
        <v>0</v>
      </c>
      <c r="P13" s="21">
        <f t="shared" si="4"/>
        <v>0</v>
      </c>
      <c r="R13" s="43"/>
    </row>
    <row r="14" spans="1:21" s="13" customFormat="1" ht="18" customHeight="1">
      <c r="A14" s="1"/>
      <c r="B14" s="26">
        <f t="shared" si="3"/>
        <v>45788</v>
      </c>
      <c r="C14" s="31" t="str">
        <f t="shared" si="1"/>
        <v>sön</v>
      </c>
      <c r="D14" s="32"/>
      <c r="E14" s="33">
        <v>11</v>
      </c>
      <c r="G14" s="19">
        <f>VLOOKUP($C14, anpassa!$B$15:$H$21, 2, FALSE)</f>
        <v>19</v>
      </c>
      <c r="H14" s="19">
        <f>VLOOKUP($C14, anpassa!$B$15:$H$21, 3, FALSE)</f>
        <v>21</v>
      </c>
      <c r="I14" s="19">
        <f>VLOOKUP($C14, anpassa!$B$15:$H$21, 4, FALSE)</f>
        <v>0</v>
      </c>
      <c r="J14" s="19">
        <f>VLOOKUP($C14, anpassa!$B$15:$H$21, 5, FALSE)</f>
        <v>0</v>
      </c>
      <c r="K14" s="19">
        <f>VLOOKUP($C14, anpassa!$B$15:$H$21, 6, FALSE)</f>
        <v>0</v>
      </c>
      <c r="L14" s="19">
        <f>VLOOKUP($C14, anpassa!$B$15:$H$21, 7, FALSE)</f>
        <v>0</v>
      </c>
      <c r="N14" s="23">
        <f t="shared" si="0"/>
        <v>2</v>
      </c>
      <c r="O14" s="24">
        <f t="shared" si="2"/>
        <v>0</v>
      </c>
      <c r="P14" s="21">
        <f t="shared" si="4"/>
        <v>2</v>
      </c>
      <c r="R14" s="43"/>
      <c r="S14" s="1"/>
    </row>
    <row r="15" spans="1:21" s="13" customFormat="1" ht="18" customHeight="1">
      <c r="A15" s="1"/>
      <c r="B15" s="26">
        <f t="shared" si="3"/>
        <v>45789</v>
      </c>
      <c r="C15" s="31" t="str">
        <f t="shared" si="1"/>
        <v>mån</v>
      </c>
      <c r="D15" s="32"/>
      <c r="E15" s="33">
        <v>12</v>
      </c>
      <c r="G15" s="19">
        <f>VLOOKUP($C15, anpassa!$B$15:$H$21, 2, FALSE)</f>
        <v>8</v>
      </c>
      <c r="H15" s="19">
        <f>VLOOKUP($C15, anpassa!$B$15:$H$21, 3, FALSE)</f>
        <v>16</v>
      </c>
      <c r="I15" s="19">
        <f>VLOOKUP($C15, anpassa!$B$15:$H$21, 4, FALSE)</f>
        <v>0</v>
      </c>
      <c r="J15" s="19">
        <f>VLOOKUP($C15, anpassa!$B$15:$H$21, 5, FALSE)</f>
        <v>0</v>
      </c>
      <c r="K15" s="19">
        <f>VLOOKUP($C15, anpassa!$B$15:$H$21, 6, FALSE)</f>
        <v>0</v>
      </c>
      <c r="L15" s="19">
        <f>VLOOKUP($C15, anpassa!$B$15:$H$21, 7, FALSE)</f>
        <v>0</v>
      </c>
      <c r="N15" s="23">
        <f t="shared" si="0"/>
        <v>8</v>
      </c>
      <c r="O15" s="24">
        <f t="shared" si="2"/>
        <v>8.5</v>
      </c>
      <c r="P15" s="21">
        <f t="shared" si="4"/>
        <v>1.5</v>
      </c>
      <c r="R15" s="43"/>
      <c r="S15" s="1"/>
    </row>
    <row r="16" spans="1:21" s="13" customFormat="1" ht="18" customHeight="1">
      <c r="A16" s="1"/>
      <c r="B16" s="26">
        <f t="shared" si="3"/>
        <v>45790</v>
      </c>
      <c r="C16" s="31" t="str">
        <f t="shared" si="1"/>
        <v>tis</v>
      </c>
      <c r="D16" s="32"/>
      <c r="E16" s="33">
        <v>13</v>
      </c>
      <c r="G16" s="19">
        <f>VLOOKUP($C16, anpassa!$B$15:$H$21, 2, FALSE)</f>
        <v>8.5</v>
      </c>
      <c r="H16" s="19">
        <f>VLOOKUP($C16, anpassa!$B$15:$H$21, 3, FALSE)</f>
        <v>16</v>
      </c>
      <c r="I16" s="19">
        <f>VLOOKUP($C16, anpassa!$B$15:$H$21, 4, FALSE)</f>
        <v>0</v>
      </c>
      <c r="J16" s="19">
        <f>VLOOKUP($C16, anpassa!$B$15:$H$21, 5, FALSE)</f>
        <v>0</v>
      </c>
      <c r="K16" s="19">
        <f>VLOOKUP($C16, anpassa!$B$15:$H$21, 6, FALSE)</f>
        <v>0</v>
      </c>
      <c r="L16" s="19">
        <f>VLOOKUP($C16, anpassa!$B$15:$H$21, 7, FALSE)</f>
        <v>0</v>
      </c>
      <c r="N16" s="23">
        <f t="shared" si="0"/>
        <v>7.5</v>
      </c>
      <c r="O16" s="24">
        <f t="shared" si="2"/>
        <v>8.5</v>
      </c>
      <c r="P16" s="21">
        <f t="shared" si="4"/>
        <v>0.5</v>
      </c>
      <c r="R16" s="43"/>
      <c r="S16" s="1"/>
    </row>
    <row r="17" spans="1:19" s="13" customFormat="1" ht="18" customHeight="1">
      <c r="A17" s="1"/>
      <c r="B17" s="26">
        <f t="shared" si="3"/>
        <v>45791</v>
      </c>
      <c r="C17" s="31" t="str">
        <f t="shared" si="1"/>
        <v>ons</v>
      </c>
      <c r="D17" s="32"/>
      <c r="E17" s="33">
        <v>14</v>
      </c>
      <c r="G17" s="19">
        <f>VLOOKUP($C17, anpassa!$B$15:$H$21, 2, FALSE)</f>
        <v>8</v>
      </c>
      <c r="H17" s="19">
        <f>VLOOKUP($C17, anpassa!$B$15:$H$21, 3, FALSE)</f>
        <v>16</v>
      </c>
      <c r="I17" s="19">
        <f>VLOOKUP($C17, anpassa!$B$15:$H$21, 4, FALSE)</f>
        <v>19</v>
      </c>
      <c r="J17" s="19">
        <f>VLOOKUP($C17, anpassa!$B$15:$H$21, 5, FALSE)</f>
        <v>21</v>
      </c>
      <c r="K17" s="19">
        <f>VLOOKUP($C17, anpassa!$B$15:$H$21, 6, FALSE)</f>
        <v>0</v>
      </c>
      <c r="L17" s="19">
        <f>VLOOKUP($C17, anpassa!$B$15:$H$21, 7, FALSE)</f>
        <v>0</v>
      </c>
      <c r="N17" s="23">
        <f t="shared" si="0"/>
        <v>10</v>
      </c>
      <c r="O17" s="24">
        <f t="shared" si="2"/>
        <v>8.5</v>
      </c>
      <c r="P17" s="21">
        <f t="shared" si="4"/>
        <v>2</v>
      </c>
      <c r="R17" s="43"/>
      <c r="S17" s="1"/>
    </row>
    <row r="18" spans="1:19" s="2" customFormat="1" ht="18" customHeight="1">
      <c r="A18" s="1"/>
      <c r="B18" s="26">
        <f t="shared" si="3"/>
        <v>45792</v>
      </c>
      <c r="C18" s="31" t="str">
        <f t="shared" si="1"/>
        <v>tor</v>
      </c>
      <c r="D18" s="34"/>
      <c r="E18" s="33">
        <v>15</v>
      </c>
      <c r="G18" s="19">
        <f>VLOOKUP($C18, anpassa!$B$15:$H$21, 2, FALSE)</f>
        <v>8</v>
      </c>
      <c r="H18" s="19">
        <f>VLOOKUP($C18, anpassa!$B$15:$H$21, 3, FALSE)</f>
        <v>17</v>
      </c>
      <c r="I18" s="19">
        <f>VLOOKUP($C18, anpassa!$B$15:$H$21, 4, FALSE)</f>
        <v>0</v>
      </c>
      <c r="J18" s="19">
        <f>VLOOKUP($C18, anpassa!$B$15:$H$21, 5, FALSE)</f>
        <v>0</v>
      </c>
      <c r="K18" s="19">
        <f>VLOOKUP($C18, anpassa!$B$15:$H$21, 6, FALSE)</f>
        <v>0</v>
      </c>
      <c r="L18" s="19">
        <f>VLOOKUP($C18, anpassa!$B$15:$H$21, 7, FALSE)</f>
        <v>0</v>
      </c>
      <c r="N18" s="23">
        <f t="shared" si="0"/>
        <v>9</v>
      </c>
      <c r="O18" s="24">
        <f t="shared" si="2"/>
        <v>8.5</v>
      </c>
      <c r="P18" s="21">
        <f t="shared" si="4"/>
        <v>2.5</v>
      </c>
      <c r="R18" s="43"/>
      <c r="S18" s="1"/>
    </row>
    <row r="19" spans="1:19" s="2" customFormat="1" ht="18" customHeight="1">
      <c r="A19" s="1"/>
      <c r="B19" s="26">
        <f t="shared" si="3"/>
        <v>45793</v>
      </c>
      <c r="C19" s="31" t="str">
        <f t="shared" si="1"/>
        <v>fre</v>
      </c>
      <c r="D19" s="34"/>
      <c r="E19" s="33">
        <v>16</v>
      </c>
      <c r="G19" s="19">
        <f>VLOOKUP($C19, anpassa!$B$15:$H$21, 2, FALSE)</f>
        <v>8</v>
      </c>
      <c r="H19" s="19">
        <f>VLOOKUP($C19, anpassa!$B$15:$H$21, 3, FALSE)</f>
        <v>15</v>
      </c>
      <c r="I19" s="19">
        <f>VLOOKUP($C19, anpassa!$B$15:$H$21, 4, FALSE)</f>
        <v>0</v>
      </c>
      <c r="J19" s="19">
        <f>VLOOKUP($C19, anpassa!$B$15:$H$21, 5, FALSE)</f>
        <v>0</v>
      </c>
      <c r="K19" s="19">
        <f>VLOOKUP($C19, anpassa!$B$15:$H$21, 6, FALSE)</f>
        <v>0</v>
      </c>
      <c r="L19" s="19">
        <f>VLOOKUP($C19, anpassa!$B$15:$H$21, 7, FALSE)</f>
        <v>0</v>
      </c>
      <c r="N19" s="23">
        <f t="shared" si="0"/>
        <v>7</v>
      </c>
      <c r="O19" s="24">
        <f t="shared" si="2"/>
        <v>8.5</v>
      </c>
      <c r="P19" s="21">
        <f t="shared" si="4"/>
        <v>1</v>
      </c>
      <c r="R19" s="43"/>
      <c r="S19" s="1"/>
    </row>
    <row r="20" spans="1:19" s="2" customFormat="1" ht="18" customHeight="1">
      <c r="A20" s="1"/>
      <c r="B20" s="26">
        <f t="shared" si="3"/>
        <v>45794</v>
      </c>
      <c r="C20" s="31" t="str">
        <f t="shared" si="1"/>
        <v>lör</v>
      </c>
      <c r="D20" s="34"/>
      <c r="E20" s="33">
        <v>17</v>
      </c>
      <c r="G20" s="19">
        <f>VLOOKUP($C20, anpassa!$B$15:$H$21, 2, FALSE)</f>
        <v>0</v>
      </c>
      <c r="H20" s="19">
        <f>VLOOKUP($C20, anpassa!$B$15:$H$21, 3, FALSE)</f>
        <v>0</v>
      </c>
      <c r="I20" s="19">
        <f>VLOOKUP($C20, anpassa!$B$15:$H$21, 4, FALSE)</f>
        <v>0</v>
      </c>
      <c r="J20" s="19">
        <f>VLOOKUP($C20, anpassa!$B$15:$H$21, 5, FALSE)</f>
        <v>0</v>
      </c>
      <c r="K20" s="19">
        <f>VLOOKUP($C20, anpassa!$B$15:$H$21, 6, FALSE)</f>
        <v>0</v>
      </c>
      <c r="L20" s="19">
        <f>VLOOKUP($C20, anpassa!$B$15:$H$21, 7, FALSE)</f>
        <v>0</v>
      </c>
      <c r="N20" s="23">
        <f t="shared" si="0"/>
        <v>0</v>
      </c>
      <c r="O20" s="24">
        <f t="shared" si="2"/>
        <v>0</v>
      </c>
      <c r="P20" s="21">
        <f t="shared" si="4"/>
        <v>1</v>
      </c>
      <c r="R20" s="43"/>
      <c r="S20" s="1"/>
    </row>
    <row r="21" spans="1:19" s="2" customFormat="1" ht="18" customHeight="1">
      <c r="A21" s="1"/>
      <c r="B21" s="26">
        <f t="shared" si="3"/>
        <v>45795</v>
      </c>
      <c r="C21" s="31" t="str">
        <f t="shared" si="1"/>
        <v>sön</v>
      </c>
      <c r="D21" s="34"/>
      <c r="E21" s="33">
        <v>18</v>
      </c>
      <c r="G21" s="19">
        <f>VLOOKUP($C21, anpassa!$B$15:$H$21, 2, FALSE)</f>
        <v>19</v>
      </c>
      <c r="H21" s="19">
        <f>VLOOKUP($C21, anpassa!$B$15:$H$21, 3, FALSE)</f>
        <v>21</v>
      </c>
      <c r="I21" s="19">
        <f>VLOOKUP($C21, anpassa!$B$15:$H$21, 4, FALSE)</f>
        <v>0</v>
      </c>
      <c r="J21" s="19">
        <f>VLOOKUP($C21, anpassa!$B$15:$H$21, 5, FALSE)</f>
        <v>0</v>
      </c>
      <c r="K21" s="19">
        <f>VLOOKUP($C21, anpassa!$B$15:$H$21, 6, FALSE)</f>
        <v>0</v>
      </c>
      <c r="L21" s="19">
        <f>VLOOKUP($C21, anpassa!$B$15:$H$21, 7, FALSE)</f>
        <v>0</v>
      </c>
      <c r="N21" s="23">
        <f t="shared" si="0"/>
        <v>2</v>
      </c>
      <c r="O21" s="24">
        <f t="shared" si="2"/>
        <v>0</v>
      </c>
      <c r="P21" s="21">
        <f t="shared" si="4"/>
        <v>3</v>
      </c>
      <c r="R21" s="43"/>
      <c r="S21" s="1"/>
    </row>
    <row r="22" spans="1:19" s="2" customFormat="1" ht="18" customHeight="1">
      <c r="A22" s="1"/>
      <c r="B22" s="26">
        <f t="shared" si="3"/>
        <v>45796</v>
      </c>
      <c r="C22" s="31" t="str">
        <f t="shared" si="1"/>
        <v>mån</v>
      </c>
      <c r="D22" s="34"/>
      <c r="E22" s="33">
        <v>19</v>
      </c>
      <c r="G22" s="19">
        <f>VLOOKUP($C22, anpassa!$B$15:$H$21, 2, FALSE)</f>
        <v>8</v>
      </c>
      <c r="H22" s="19">
        <f>VLOOKUP($C22, anpassa!$B$15:$H$21, 3, FALSE)</f>
        <v>16</v>
      </c>
      <c r="I22" s="19">
        <f>VLOOKUP($C22, anpassa!$B$15:$H$21, 4, FALSE)</f>
        <v>0</v>
      </c>
      <c r="J22" s="19">
        <f>VLOOKUP($C22, anpassa!$B$15:$H$21, 5, FALSE)</f>
        <v>0</v>
      </c>
      <c r="K22" s="19">
        <f>VLOOKUP($C22, anpassa!$B$15:$H$21, 6, FALSE)</f>
        <v>0</v>
      </c>
      <c r="L22" s="19">
        <f>VLOOKUP($C22, anpassa!$B$15:$H$21, 7, FALSE)</f>
        <v>0</v>
      </c>
      <c r="N22" s="23">
        <f t="shared" si="0"/>
        <v>8</v>
      </c>
      <c r="O22" s="24">
        <f t="shared" si="2"/>
        <v>8.5</v>
      </c>
      <c r="P22" s="21">
        <f t="shared" si="4"/>
        <v>2.5</v>
      </c>
      <c r="R22" s="43"/>
      <c r="S22" s="1"/>
    </row>
    <row r="23" spans="1:19" s="2" customFormat="1" ht="18" customHeight="1">
      <c r="A23" s="1"/>
      <c r="B23" s="26">
        <f t="shared" si="3"/>
        <v>45797</v>
      </c>
      <c r="C23" s="31" t="str">
        <f t="shared" si="1"/>
        <v>tis</v>
      </c>
      <c r="D23" s="34"/>
      <c r="E23" s="33">
        <v>20</v>
      </c>
      <c r="G23" s="19">
        <f>VLOOKUP($C23, anpassa!$B$15:$H$21, 2, FALSE)</f>
        <v>8.5</v>
      </c>
      <c r="H23" s="19">
        <f>VLOOKUP($C23, anpassa!$B$15:$H$21, 3, FALSE)</f>
        <v>16</v>
      </c>
      <c r="I23" s="19">
        <f>VLOOKUP($C23, anpassa!$B$15:$H$21, 4, FALSE)</f>
        <v>0</v>
      </c>
      <c r="J23" s="19">
        <f>VLOOKUP($C23, anpassa!$B$15:$H$21, 5, FALSE)</f>
        <v>0</v>
      </c>
      <c r="K23" s="19">
        <f>VLOOKUP($C23, anpassa!$B$15:$H$21, 6, FALSE)</f>
        <v>0</v>
      </c>
      <c r="L23" s="19">
        <f>VLOOKUP($C23, anpassa!$B$15:$H$21, 7, FALSE)</f>
        <v>0</v>
      </c>
      <c r="N23" s="23">
        <f t="shared" si="0"/>
        <v>7.5</v>
      </c>
      <c r="O23" s="24">
        <f t="shared" si="2"/>
        <v>8.5</v>
      </c>
      <c r="P23" s="21">
        <f t="shared" si="4"/>
        <v>1.5</v>
      </c>
      <c r="R23" s="43"/>
      <c r="S23" s="1"/>
    </row>
    <row r="24" spans="1:19" s="15" customFormat="1" ht="18" customHeight="1">
      <c r="A24" s="14"/>
      <c r="B24" s="26">
        <f t="shared" si="3"/>
        <v>45798</v>
      </c>
      <c r="C24" s="31" t="str">
        <f t="shared" si="1"/>
        <v>ons</v>
      </c>
      <c r="D24" s="35"/>
      <c r="E24" s="33">
        <v>21</v>
      </c>
      <c r="G24" s="19">
        <f>VLOOKUP($C24, anpassa!$B$15:$H$21, 2, FALSE)</f>
        <v>8</v>
      </c>
      <c r="H24" s="19">
        <f>VLOOKUP($C24, anpassa!$B$15:$H$21, 3, FALSE)</f>
        <v>16</v>
      </c>
      <c r="I24" s="19">
        <f>VLOOKUP($C24, anpassa!$B$15:$H$21, 4, FALSE)</f>
        <v>19</v>
      </c>
      <c r="J24" s="19">
        <f>VLOOKUP($C24, anpassa!$B$15:$H$21, 5, FALSE)</f>
        <v>21</v>
      </c>
      <c r="K24" s="19">
        <f>VLOOKUP($C24, anpassa!$B$15:$H$21, 6, FALSE)</f>
        <v>0</v>
      </c>
      <c r="L24" s="19">
        <f>VLOOKUP($C24, anpassa!$B$15:$H$21, 7, FALSE)</f>
        <v>0</v>
      </c>
      <c r="N24" s="23">
        <f t="shared" si="0"/>
        <v>10</v>
      </c>
      <c r="O24" s="24">
        <f t="shared" si="2"/>
        <v>8.5</v>
      </c>
      <c r="P24" s="21">
        <f t="shared" si="4"/>
        <v>3</v>
      </c>
      <c r="R24" s="43"/>
    </row>
    <row r="25" spans="1:19" s="15" customFormat="1" ht="18" customHeight="1">
      <c r="A25" s="14"/>
      <c r="B25" s="26">
        <f t="shared" si="3"/>
        <v>45799</v>
      </c>
      <c r="C25" s="31" t="str">
        <f t="shared" si="1"/>
        <v>tor</v>
      </c>
      <c r="D25" s="35"/>
      <c r="E25" s="33">
        <v>22</v>
      </c>
      <c r="G25" s="19">
        <f>VLOOKUP($C25, anpassa!$B$15:$H$21, 2, FALSE)</f>
        <v>8</v>
      </c>
      <c r="H25" s="19">
        <f>VLOOKUP($C25, anpassa!$B$15:$H$21, 3, FALSE)</f>
        <v>17</v>
      </c>
      <c r="I25" s="19">
        <f>VLOOKUP($C25, anpassa!$B$15:$H$21, 4, FALSE)</f>
        <v>0</v>
      </c>
      <c r="J25" s="19">
        <f>VLOOKUP($C25, anpassa!$B$15:$H$21, 5, FALSE)</f>
        <v>0</v>
      </c>
      <c r="K25" s="19">
        <f>VLOOKUP($C25, anpassa!$B$15:$H$21, 6, FALSE)</f>
        <v>0</v>
      </c>
      <c r="L25" s="19">
        <f>VLOOKUP($C25, anpassa!$B$15:$H$21, 7, FALSE)</f>
        <v>0</v>
      </c>
      <c r="N25" s="23">
        <f t="shared" si="0"/>
        <v>9</v>
      </c>
      <c r="O25" s="24">
        <f t="shared" si="2"/>
        <v>8.5</v>
      </c>
      <c r="P25" s="21">
        <f t="shared" si="4"/>
        <v>3.5</v>
      </c>
      <c r="R25" s="43"/>
    </row>
    <row r="26" spans="1:19" s="2" customFormat="1" ht="18" customHeight="1">
      <c r="A26" s="1"/>
      <c r="B26" s="26">
        <f t="shared" si="3"/>
        <v>45800</v>
      </c>
      <c r="C26" s="31" t="str">
        <f t="shared" si="1"/>
        <v>fre</v>
      </c>
      <c r="D26" s="34"/>
      <c r="E26" s="33">
        <v>23</v>
      </c>
      <c r="G26" s="19">
        <f>VLOOKUP($C26, anpassa!$B$15:$H$21, 2, FALSE)</f>
        <v>8</v>
      </c>
      <c r="H26" s="19">
        <f>VLOOKUP($C26, anpassa!$B$15:$H$21, 3, FALSE)</f>
        <v>15</v>
      </c>
      <c r="I26" s="19">
        <f>VLOOKUP($C26, anpassa!$B$15:$H$21, 4, FALSE)</f>
        <v>0</v>
      </c>
      <c r="J26" s="19">
        <f>VLOOKUP($C26, anpassa!$B$15:$H$21, 5, FALSE)</f>
        <v>0</v>
      </c>
      <c r="K26" s="19">
        <f>VLOOKUP($C26, anpassa!$B$15:$H$21, 6, FALSE)</f>
        <v>0</v>
      </c>
      <c r="L26" s="19">
        <f>VLOOKUP($C26, anpassa!$B$15:$H$21, 7, FALSE)</f>
        <v>0</v>
      </c>
      <c r="N26" s="23">
        <f t="shared" si="0"/>
        <v>7</v>
      </c>
      <c r="O26" s="24">
        <f t="shared" si="2"/>
        <v>8.5</v>
      </c>
      <c r="P26" s="21">
        <f t="shared" si="4"/>
        <v>2</v>
      </c>
      <c r="R26" s="43"/>
      <c r="S26" s="1"/>
    </row>
    <row r="27" spans="1:19" s="2" customFormat="1" ht="18" customHeight="1">
      <c r="A27" s="1"/>
      <c r="B27" s="26">
        <f t="shared" si="3"/>
        <v>45801</v>
      </c>
      <c r="C27" s="31" t="str">
        <f t="shared" si="1"/>
        <v>lör</v>
      </c>
      <c r="D27" s="34"/>
      <c r="E27" s="33">
        <v>24</v>
      </c>
      <c r="G27" s="19">
        <f>VLOOKUP($C27, anpassa!$B$15:$H$21, 2, FALSE)</f>
        <v>0</v>
      </c>
      <c r="H27" s="19">
        <f>VLOOKUP($C27, anpassa!$B$15:$H$21, 3, FALSE)</f>
        <v>0</v>
      </c>
      <c r="I27" s="19">
        <f>VLOOKUP($C27, anpassa!$B$15:$H$21, 4, FALSE)</f>
        <v>0</v>
      </c>
      <c r="J27" s="19">
        <f>VLOOKUP($C27, anpassa!$B$15:$H$21, 5, FALSE)</f>
        <v>0</v>
      </c>
      <c r="K27" s="19">
        <f>VLOOKUP($C27, anpassa!$B$15:$H$21, 6, FALSE)</f>
        <v>0</v>
      </c>
      <c r="L27" s="19">
        <f>VLOOKUP($C27, anpassa!$B$15:$H$21, 7, FALSE)</f>
        <v>0</v>
      </c>
      <c r="N27" s="23">
        <f t="shared" si="0"/>
        <v>0</v>
      </c>
      <c r="O27" s="24">
        <f t="shared" si="2"/>
        <v>0</v>
      </c>
      <c r="P27" s="21">
        <f t="shared" si="4"/>
        <v>2</v>
      </c>
      <c r="R27" s="43"/>
      <c r="S27" s="1"/>
    </row>
    <row r="28" spans="1:19" s="2" customFormat="1" ht="18" customHeight="1">
      <c r="A28" s="1"/>
      <c r="B28" s="26">
        <f t="shared" si="3"/>
        <v>45802</v>
      </c>
      <c r="C28" s="31" t="str">
        <f t="shared" si="1"/>
        <v>sön</v>
      </c>
      <c r="D28" s="34"/>
      <c r="E28" s="33">
        <v>25</v>
      </c>
      <c r="G28" s="19">
        <f>VLOOKUP($C28, anpassa!$B$15:$H$21, 2, FALSE)</f>
        <v>19</v>
      </c>
      <c r="H28" s="19">
        <f>VLOOKUP($C28, anpassa!$B$15:$H$21, 3, FALSE)</f>
        <v>21</v>
      </c>
      <c r="I28" s="19">
        <f>VLOOKUP($C28, anpassa!$B$15:$H$21, 4, FALSE)</f>
        <v>0</v>
      </c>
      <c r="J28" s="19">
        <f>VLOOKUP($C28, anpassa!$B$15:$H$21, 5, FALSE)</f>
        <v>0</v>
      </c>
      <c r="K28" s="19">
        <f>VLOOKUP($C28, anpassa!$B$15:$H$21, 6, FALSE)</f>
        <v>0</v>
      </c>
      <c r="L28" s="19">
        <f>VLOOKUP($C28, anpassa!$B$15:$H$21, 7, FALSE)</f>
        <v>0</v>
      </c>
      <c r="N28" s="23">
        <f t="shared" si="0"/>
        <v>2</v>
      </c>
      <c r="O28" s="24">
        <f t="shared" si="2"/>
        <v>0</v>
      </c>
      <c r="P28" s="21">
        <f t="shared" si="4"/>
        <v>4</v>
      </c>
      <c r="R28" s="43"/>
      <c r="S28" s="1"/>
    </row>
    <row r="29" spans="1:19" s="2" customFormat="1" ht="18" customHeight="1">
      <c r="A29" s="1"/>
      <c r="B29" s="26">
        <f t="shared" si="3"/>
        <v>45803</v>
      </c>
      <c r="C29" s="31" t="str">
        <f t="shared" si="1"/>
        <v>mån</v>
      </c>
      <c r="D29" s="34"/>
      <c r="E29" s="33">
        <v>26</v>
      </c>
      <c r="G29" s="19">
        <f>VLOOKUP($C29, anpassa!$B$15:$H$21, 2, FALSE)</f>
        <v>8</v>
      </c>
      <c r="H29" s="19">
        <f>VLOOKUP($C29, anpassa!$B$15:$H$21, 3, FALSE)</f>
        <v>16</v>
      </c>
      <c r="I29" s="19">
        <f>VLOOKUP($C29, anpassa!$B$15:$H$21, 4, FALSE)</f>
        <v>0</v>
      </c>
      <c r="J29" s="19">
        <f>VLOOKUP($C29, anpassa!$B$15:$H$21, 5, FALSE)</f>
        <v>0</v>
      </c>
      <c r="K29" s="19">
        <f>VLOOKUP($C29, anpassa!$B$15:$H$21, 6, FALSE)</f>
        <v>0</v>
      </c>
      <c r="L29" s="19">
        <f>VLOOKUP($C29, anpassa!$B$15:$H$21, 7, FALSE)</f>
        <v>0</v>
      </c>
      <c r="N29" s="23">
        <f t="shared" si="0"/>
        <v>8</v>
      </c>
      <c r="O29" s="24">
        <f t="shared" si="2"/>
        <v>8.5</v>
      </c>
      <c r="P29" s="21">
        <f t="shared" si="4"/>
        <v>3.5</v>
      </c>
      <c r="R29" s="43"/>
      <c r="S29" s="1"/>
    </row>
    <row r="30" spans="1:19" s="2" customFormat="1" ht="18" customHeight="1">
      <c r="A30" s="1"/>
      <c r="B30" s="26">
        <f t="shared" si="3"/>
        <v>45804</v>
      </c>
      <c r="C30" s="31" t="str">
        <f t="shared" si="1"/>
        <v>tis</v>
      </c>
      <c r="D30" s="34"/>
      <c r="E30" s="33">
        <v>27</v>
      </c>
      <c r="G30" s="19">
        <f>VLOOKUP($C30, anpassa!$B$15:$H$21, 2, FALSE)</f>
        <v>8.5</v>
      </c>
      <c r="H30" s="19">
        <f>VLOOKUP($C30, anpassa!$B$15:$H$21, 3, FALSE)</f>
        <v>16</v>
      </c>
      <c r="I30" s="19">
        <f>VLOOKUP($C30, anpassa!$B$15:$H$21, 4, FALSE)</f>
        <v>0</v>
      </c>
      <c r="J30" s="19">
        <f>VLOOKUP($C30, anpassa!$B$15:$H$21, 5, FALSE)</f>
        <v>0</v>
      </c>
      <c r="K30" s="19">
        <f>VLOOKUP($C30, anpassa!$B$15:$H$21, 6, FALSE)</f>
        <v>0</v>
      </c>
      <c r="L30" s="19">
        <f>VLOOKUP($C30, anpassa!$B$15:$H$21, 7, FALSE)</f>
        <v>0</v>
      </c>
      <c r="N30" s="23">
        <f t="shared" si="0"/>
        <v>7.5</v>
      </c>
      <c r="O30" s="24">
        <f t="shared" si="2"/>
        <v>8.5</v>
      </c>
      <c r="P30" s="21">
        <f t="shared" si="4"/>
        <v>2.5</v>
      </c>
      <c r="R30" s="43"/>
      <c r="S30" s="1"/>
    </row>
    <row r="31" spans="1:19" s="2" customFormat="1" ht="18" customHeight="1">
      <c r="A31" s="1"/>
      <c r="B31" s="26">
        <f t="shared" si="3"/>
        <v>45805</v>
      </c>
      <c r="C31" s="31" t="str">
        <f t="shared" si="1"/>
        <v>ons</v>
      </c>
      <c r="D31" s="34"/>
      <c r="E31" s="33">
        <v>28</v>
      </c>
      <c r="G31" s="19">
        <f>VLOOKUP($C31, anpassa!$B$15:$H$21, 2, FALSE)</f>
        <v>8</v>
      </c>
      <c r="H31" s="19">
        <f>VLOOKUP($C31, anpassa!$B$15:$H$21, 3, FALSE)</f>
        <v>16</v>
      </c>
      <c r="I31" s="19">
        <f>VLOOKUP($C31, anpassa!$B$15:$H$21, 4, FALSE)</f>
        <v>19</v>
      </c>
      <c r="J31" s="19">
        <f>VLOOKUP($C31, anpassa!$B$15:$H$21, 5, FALSE)</f>
        <v>21</v>
      </c>
      <c r="K31" s="19">
        <f>VLOOKUP($C31, anpassa!$B$15:$H$21, 6, FALSE)</f>
        <v>0</v>
      </c>
      <c r="L31" s="19">
        <f>VLOOKUP($C31, anpassa!$B$15:$H$21, 7, FALSE)</f>
        <v>0</v>
      </c>
      <c r="N31" s="23">
        <f t="shared" si="0"/>
        <v>10</v>
      </c>
      <c r="O31" s="24">
        <f t="shared" si="2"/>
        <v>8.5</v>
      </c>
      <c r="P31" s="21">
        <f t="shared" si="4"/>
        <v>4</v>
      </c>
      <c r="R31" s="43"/>
      <c r="S31" s="1"/>
    </row>
    <row r="32" spans="1:19" s="2" customFormat="1" ht="18" customHeight="1">
      <c r="A32" s="1"/>
      <c r="B32" s="26">
        <f t="shared" si="3"/>
        <v>45806</v>
      </c>
      <c r="C32" s="31" t="str">
        <f t="shared" si="1"/>
        <v>tor</v>
      </c>
      <c r="D32" s="34"/>
      <c r="E32" s="33">
        <v>29</v>
      </c>
      <c r="G32" s="19">
        <f>VLOOKUP($C32, anpassa!$B$15:$H$21, 2, FALSE)</f>
        <v>8</v>
      </c>
      <c r="H32" s="19">
        <f>VLOOKUP($C32, anpassa!$B$15:$H$21, 3, FALSE)</f>
        <v>17</v>
      </c>
      <c r="I32" s="19">
        <f>VLOOKUP($C32, anpassa!$B$15:$H$21, 4, FALSE)</f>
        <v>0</v>
      </c>
      <c r="J32" s="19">
        <f>VLOOKUP($C32, anpassa!$B$15:$H$21, 5, FALSE)</f>
        <v>0</v>
      </c>
      <c r="K32" s="19">
        <f>VLOOKUP($C32, anpassa!$B$15:$H$21, 6, FALSE)</f>
        <v>0</v>
      </c>
      <c r="L32" s="19">
        <f>VLOOKUP($C32, anpassa!$B$15:$H$21, 7, FALSE)</f>
        <v>0</v>
      </c>
      <c r="N32" s="23">
        <f t="shared" si="0"/>
        <v>9</v>
      </c>
      <c r="O32" s="24">
        <f t="shared" si="2"/>
        <v>8.5</v>
      </c>
      <c r="P32" s="21">
        <f t="shared" si="4"/>
        <v>4.5</v>
      </c>
      <c r="R32" s="43"/>
      <c r="S32" s="1"/>
    </row>
    <row r="33" spans="1:19" s="2" customFormat="1" ht="18" customHeight="1">
      <c r="A33" s="1"/>
      <c r="B33" s="26">
        <f t="shared" si="3"/>
        <v>45807</v>
      </c>
      <c r="C33" s="31" t="str">
        <f t="shared" si="1"/>
        <v>fre</v>
      </c>
      <c r="D33" s="34"/>
      <c r="E33" s="33">
        <v>30</v>
      </c>
      <c r="G33" s="19">
        <f>VLOOKUP($C33, anpassa!$B$15:$H$21, 2, FALSE)</f>
        <v>8</v>
      </c>
      <c r="H33" s="19">
        <f>VLOOKUP($C33, anpassa!$B$15:$H$21, 3, FALSE)</f>
        <v>15</v>
      </c>
      <c r="I33" s="19">
        <f>VLOOKUP($C33, anpassa!$B$15:$H$21, 4, FALSE)</f>
        <v>0</v>
      </c>
      <c r="J33" s="19">
        <f>VLOOKUP($C33, anpassa!$B$15:$H$21, 5, FALSE)</f>
        <v>0</v>
      </c>
      <c r="K33" s="19">
        <f>VLOOKUP($C33, anpassa!$B$15:$H$21, 6, FALSE)</f>
        <v>0</v>
      </c>
      <c r="L33" s="19">
        <f>VLOOKUP($C33, anpassa!$B$15:$H$21, 7, FALSE)</f>
        <v>0</v>
      </c>
      <c r="N33" s="23">
        <f t="shared" si="0"/>
        <v>7</v>
      </c>
      <c r="O33" s="24">
        <f t="shared" si="2"/>
        <v>8.5</v>
      </c>
      <c r="P33" s="21">
        <f t="shared" si="4"/>
        <v>3</v>
      </c>
      <c r="R33" s="43"/>
      <c r="S33" s="1"/>
    </row>
    <row r="34" spans="1:19" s="2" customFormat="1" ht="18" customHeight="1">
      <c r="A34" s="1"/>
      <c r="B34" s="26">
        <f t="shared" si="3"/>
        <v>45808</v>
      </c>
      <c r="C34" s="31" t="str">
        <f t="shared" si="1"/>
        <v>lör</v>
      </c>
      <c r="D34" s="34"/>
      <c r="E34" s="33">
        <v>31</v>
      </c>
      <c r="G34" s="19">
        <f>VLOOKUP($C34, anpassa!$B$15:$H$21, 2, FALSE)</f>
        <v>0</v>
      </c>
      <c r="H34" s="19">
        <f>VLOOKUP($C34, anpassa!$B$15:$H$21, 3, FALSE)</f>
        <v>0</v>
      </c>
      <c r="I34" s="19">
        <f>VLOOKUP($C34, anpassa!$B$15:$H$21, 4, FALSE)</f>
        <v>0</v>
      </c>
      <c r="J34" s="19">
        <f>VLOOKUP($C34, anpassa!$B$15:$H$21, 5, FALSE)</f>
        <v>0</v>
      </c>
      <c r="K34" s="19">
        <f>VLOOKUP($C34, anpassa!$B$15:$H$21, 6, FALSE)</f>
        <v>0</v>
      </c>
      <c r="L34" s="19">
        <f>VLOOKUP($C34, anpassa!$B$15:$H$21, 7, FALSE)</f>
        <v>0</v>
      </c>
      <c r="N34" s="23">
        <f t="shared" si="0"/>
        <v>0</v>
      </c>
      <c r="O34" s="24">
        <f t="shared" si="2"/>
        <v>0</v>
      </c>
      <c r="P34" s="21">
        <f t="shared" si="4"/>
        <v>3</v>
      </c>
      <c r="R34" s="43"/>
      <c r="S34" s="1"/>
    </row>
    <row r="35" spans="1:19" ht="22" customHeight="1">
      <c r="O35" s="50" t="s">
        <v>20</v>
      </c>
      <c r="P35" s="22">
        <f>P34</f>
        <v>3</v>
      </c>
    </row>
    <row r="36" spans="1:19" ht="22" customHeight="1">
      <c r="B36" s="14" t="s">
        <v>11</v>
      </c>
      <c r="G36" s="51" t="s">
        <v>21</v>
      </c>
    </row>
    <row r="37" spans="1:19" ht="18" customHeight="1">
      <c r="B37" s="61"/>
      <c r="E37" s="53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5"/>
    </row>
    <row r="38" spans="1:19" ht="50" customHeight="1">
      <c r="B38" s="61"/>
      <c r="E38" s="56"/>
      <c r="F38" s="57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5"/>
    </row>
    <row r="39" spans="1:19" ht="18" customHeight="1">
      <c r="B39" s="61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60"/>
    </row>
  </sheetData>
  <sheetProtection sheet="1" selectLockedCells="1"/>
  <mergeCells count="1">
    <mergeCell ref="G38:R38"/>
  </mergeCells>
  <conditionalFormatting sqref="C4:C34">
    <cfRule type="expression" dxfId="11" priority="1">
      <formula>OR(C4="lör", C4="sön")</formula>
    </cfRule>
  </conditionalFormatting>
  <conditionalFormatting sqref="E4:E34">
    <cfRule type="containsText" dxfId="10" priority="2" operator="containsText" text="L">
      <formula>NOT(ISERROR(SEARCH("L",E4)))</formula>
    </cfRule>
  </conditionalFormatting>
  <conditionalFormatting sqref="G4:L34">
    <cfRule type="expression" dxfId="9" priority="3">
      <formula>OR(TEXT($C4, "dddd")="lör", TEXT($C4, "dddd")="sön")</formula>
    </cfRule>
    <cfRule type="expression" dxfId="8" priority="4">
      <formula>OR(TEXT($E4, "dddd")="L")</formula>
    </cfRule>
  </conditionalFormatting>
  <printOptions horizontalCentered="1"/>
  <pageMargins left="0.39370078740157483" right="0.39370078740157483" top="0.78740157480314965" bottom="0.19685039370078741" header="0.51181102362204722" footer="0.51181102362204722"/>
  <pageSetup paperSize="9" fitToHeight="100" orientation="portrait" r:id="rId1"/>
  <headerFooter alignWithMargins="0"/>
  <picture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57AE2-C86E-49A6-A9B7-DC5BE3FE814C}">
  <sheetPr>
    <tabColor rgb="FFA8A8A8"/>
  </sheetPr>
  <dimension ref="A1:U38"/>
  <sheetViews>
    <sheetView showGridLines="0" showZeros="0" zoomScaleNormal="100" zoomScaleSheetLayoutView="100" workbookViewId="0">
      <pane ySplit="3" topLeftCell="A4" activePane="bottomLeft" state="frozen"/>
      <selection activeCell="B5" sqref="B5:E5"/>
      <selection pane="bottomLeft" activeCell="R4" sqref="R4"/>
    </sheetView>
  </sheetViews>
  <sheetFormatPr defaultColWidth="9.08984375" defaultRowHeight="18" customHeight="1"/>
  <cols>
    <col min="1" max="1" width="1.81640625" style="4" customWidth="1"/>
    <col min="2" max="2" width="8.6328125" style="4" hidden="1" customWidth="1"/>
    <col min="3" max="3" width="5.6328125" style="27" customWidth="1"/>
    <col min="4" max="4" width="0.453125" style="6" customWidth="1"/>
    <col min="5" max="5" width="3.1796875" style="28" customWidth="1"/>
    <col min="6" max="6" width="0.453125" style="6" customWidth="1"/>
    <col min="7" max="12" width="5.1796875" style="5" customWidth="1"/>
    <col min="13" max="13" width="0.453125" style="6" customWidth="1"/>
    <col min="14" max="16" width="5.1796875" style="5" customWidth="1"/>
    <col min="17" max="17" width="0.453125" style="6" customWidth="1"/>
    <col min="18" max="18" width="32.7265625" style="5" customWidth="1"/>
    <col min="19" max="16384" width="9.08984375" style="6"/>
  </cols>
  <sheetData>
    <row r="1" spans="1:21" ht="10" customHeight="1"/>
    <row r="2" spans="1:21" ht="40" customHeight="1">
      <c r="A2" s="7"/>
      <c r="C2" s="8" t="str">
        <f>CONCATENATE("Tidslogg för ",anpassa!B5," ","juni ",anpassa!B11)</f>
        <v>Tidslogg för Maja Gräddnos juni 2025</v>
      </c>
      <c r="G2" s="8"/>
      <c r="H2" s="8"/>
      <c r="I2" s="8"/>
      <c r="J2" s="8"/>
      <c r="K2" s="8"/>
      <c r="L2" s="8"/>
      <c r="N2" s="8"/>
      <c r="O2" s="8"/>
      <c r="P2" s="8"/>
      <c r="R2" s="8"/>
    </row>
    <row r="3" spans="1:21" ht="18" customHeight="1">
      <c r="G3" s="16" t="s">
        <v>12</v>
      </c>
      <c r="H3" s="16" t="s">
        <v>13</v>
      </c>
      <c r="I3" s="16" t="s">
        <v>12</v>
      </c>
      <c r="J3" s="16" t="s">
        <v>13</v>
      </c>
      <c r="K3" s="16" t="s">
        <v>12</v>
      </c>
      <c r="L3" s="16" t="s">
        <v>13</v>
      </c>
      <c r="N3" s="16" t="s">
        <v>7</v>
      </c>
      <c r="O3" s="16" t="s">
        <v>9</v>
      </c>
      <c r="P3" s="16" t="s">
        <v>8</v>
      </c>
      <c r="R3" s="17" t="s">
        <v>10</v>
      </c>
    </row>
    <row r="4" spans="1:21" s="13" customFormat="1" ht="18" customHeight="1">
      <c r="A4" s="1"/>
      <c r="B4" s="25" t="str">
        <f>TEXT(YEAR(anpassa!B25), "00") &amp; "-06-01"</f>
        <v>2025-06-01</v>
      </c>
      <c r="C4" s="31" t="str">
        <f>LEFT(TEXT(B4, "dddd"), 3)</f>
        <v>sön</v>
      </c>
      <c r="D4" s="32"/>
      <c r="E4" s="33">
        <v>1</v>
      </c>
      <c r="G4" s="19">
        <f>VLOOKUP($C4, anpassa!$B$15:$H$21, 2, FALSE)</f>
        <v>19</v>
      </c>
      <c r="H4" s="19">
        <f>VLOOKUP($C4, anpassa!$B$15:$H$21, 3, FALSE)</f>
        <v>21</v>
      </c>
      <c r="I4" s="19">
        <f>VLOOKUP($C4, anpassa!$B$15:$H$21, 4, FALSE)</f>
        <v>0</v>
      </c>
      <c r="J4" s="19">
        <f>VLOOKUP($C4, anpassa!$B$15:$H$21, 5, FALSE)</f>
        <v>0</v>
      </c>
      <c r="K4" s="19">
        <f>VLOOKUP($C4, anpassa!$B$15:$H$21, 6, FALSE)</f>
        <v>0</v>
      </c>
      <c r="L4" s="19">
        <f>VLOOKUP($C4, anpassa!$B$15:$H$21, 7, FALSE)</f>
        <v>0</v>
      </c>
      <c r="N4" s="23">
        <f t="shared" ref="N4:N33" si="0">(H4-G4)+(J4-I4)+(L4-K4)</f>
        <v>2</v>
      </c>
      <c r="O4" s="24">
        <f>IF(OR(C4="lör", C4="sön", E4="L"), 0, 8.5)</f>
        <v>0</v>
      </c>
      <c r="P4" s="21">
        <f>N4-O4</f>
        <v>2</v>
      </c>
      <c r="R4" s="43"/>
      <c r="S4" s="1"/>
      <c r="T4" s="20"/>
    </row>
    <row r="5" spans="1:21" s="13" customFormat="1" ht="18" customHeight="1">
      <c r="A5" s="1"/>
      <c r="B5" s="26">
        <f>B4+1</f>
        <v>45810</v>
      </c>
      <c r="C5" s="31" t="str">
        <f t="shared" ref="C5:C33" si="1">LEFT(TEXT(B5, "dddd"), 3)</f>
        <v>mån</v>
      </c>
      <c r="D5" s="32"/>
      <c r="E5" s="33">
        <v>2</v>
      </c>
      <c r="G5" s="19">
        <f>VLOOKUP($C5, anpassa!$B$15:$H$21, 2, FALSE)</f>
        <v>8</v>
      </c>
      <c r="H5" s="19">
        <f>VLOOKUP($C5, anpassa!$B$15:$H$21, 3, FALSE)</f>
        <v>16</v>
      </c>
      <c r="I5" s="19">
        <f>VLOOKUP($C5, anpassa!$B$15:$H$21, 4, FALSE)</f>
        <v>0</v>
      </c>
      <c r="J5" s="19">
        <f>VLOOKUP($C5, anpassa!$B$15:$H$21, 5, FALSE)</f>
        <v>0</v>
      </c>
      <c r="K5" s="19">
        <f>VLOOKUP($C5, anpassa!$B$15:$H$21, 6, FALSE)</f>
        <v>0</v>
      </c>
      <c r="L5" s="19">
        <f>VLOOKUP($C5, anpassa!$B$15:$H$21, 7, FALSE)</f>
        <v>0</v>
      </c>
      <c r="N5" s="23">
        <f t="shared" si="0"/>
        <v>8</v>
      </c>
      <c r="O5" s="24">
        <f t="shared" ref="O5:O33" si="2">IF(OR(C5="lör", C5="sön", E5="L"), 0, 8.5)</f>
        <v>8.5</v>
      </c>
      <c r="P5" s="21">
        <f>(N5-O5)+P4</f>
        <v>1.5</v>
      </c>
      <c r="R5" s="43"/>
      <c r="S5" s="1"/>
    </row>
    <row r="6" spans="1:21" s="13" customFormat="1" ht="18" customHeight="1">
      <c r="A6" s="1"/>
      <c r="B6" s="26">
        <f t="shared" ref="B6:B33" si="3">B5+1</f>
        <v>45811</v>
      </c>
      <c r="C6" s="31" t="str">
        <f t="shared" si="1"/>
        <v>tis</v>
      </c>
      <c r="D6" s="32"/>
      <c r="E6" s="33">
        <v>3</v>
      </c>
      <c r="G6" s="19">
        <f>VLOOKUP($C6, anpassa!$B$15:$H$21, 2, FALSE)</f>
        <v>8.5</v>
      </c>
      <c r="H6" s="19">
        <f>VLOOKUP($C6, anpassa!$B$15:$H$21, 3, FALSE)</f>
        <v>16</v>
      </c>
      <c r="I6" s="19">
        <f>VLOOKUP($C6, anpassa!$B$15:$H$21, 4, FALSE)</f>
        <v>0</v>
      </c>
      <c r="J6" s="19">
        <f>VLOOKUP($C6, anpassa!$B$15:$H$21, 5, FALSE)</f>
        <v>0</v>
      </c>
      <c r="K6" s="19">
        <f>VLOOKUP($C6, anpassa!$B$15:$H$21, 6, FALSE)</f>
        <v>0</v>
      </c>
      <c r="L6" s="19">
        <f>VLOOKUP($C6, anpassa!$B$15:$H$21, 7, FALSE)</f>
        <v>0</v>
      </c>
      <c r="N6" s="23">
        <f t="shared" si="0"/>
        <v>7.5</v>
      </c>
      <c r="O6" s="24">
        <f t="shared" si="2"/>
        <v>8.5</v>
      </c>
      <c r="P6" s="21">
        <f t="shared" ref="P6:P33" si="4">(N6-O6)+P5</f>
        <v>0.5</v>
      </c>
      <c r="R6" s="43"/>
      <c r="S6" s="1"/>
      <c r="U6" s="3"/>
    </row>
    <row r="7" spans="1:21" s="13" customFormat="1" ht="18" customHeight="1">
      <c r="A7" s="1"/>
      <c r="B7" s="26">
        <f t="shared" si="3"/>
        <v>45812</v>
      </c>
      <c r="C7" s="31" t="str">
        <f t="shared" si="1"/>
        <v>ons</v>
      </c>
      <c r="D7" s="32"/>
      <c r="E7" s="33">
        <v>4</v>
      </c>
      <c r="G7" s="19">
        <f>VLOOKUP($C7, anpassa!$B$15:$H$21, 2, FALSE)</f>
        <v>8</v>
      </c>
      <c r="H7" s="19">
        <f>VLOOKUP($C7, anpassa!$B$15:$H$21, 3, FALSE)</f>
        <v>16</v>
      </c>
      <c r="I7" s="19">
        <f>VLOOKUP($C7, anpassa!$B$15:$H$21, 4, FALSE)</f>
        <v>19</v>
      </c>
      <c r="J7" s="19">
        <f>VLOOKUP($C7, anpassa!$B$15:$H$21, 5, FALSE)</f>
        <v>21</v>
      </c>
      <c r="K7" s="19">
        <f>VLOOKUP($C7, anpassa!$B$15:$H$21, 6, FALSE)</f>
        <v>0</v>
      </c>
      <c r="L7" s="19">
        <f>VLOOKUP($C7, anpassa!$B$15:$H$21, 7, FALSE)</f>
        <v>0</v>
      </c>
      <c r="N7" s="23">
        <f t="shared" si="0"/>
        <v>10</v>
      </c>
      <c r="O7" s="24">
        <f t="shared" si="2"/>
        <v>8.5</v>
      </c>
      <c r="P7" s="21">
        <f t="shared" si="4"/>
        <v>2</v>
      </c>
      <c r="R7" s="43"/>
      <c r="S7" s="1"/>
    </row>
    <row r="8" spans="1:21" s="13" customFormat="1" ht="18" customHeight="1">
      <c r="A8" s="1"/>
      <c r="B8" s="26">
        <f t="shared" si="3"/>
        <v>45813</v>
      </c>
      <c r="C8" s="31" t="str">
        <f t="shared" si="1"/>
        <v>tor</v>
      </c>
      <c r="D8" s="32"/>
      <c r="E8" s="33">
        <v>5</v>
      </c>
      <c r="G8" s="19">
        <f>VLOOKUP($C8, anpassa!$B$15:$H$21, 2, FALSE)</f>
        <v>8</v>
      </c>
      <c r="H8" s="19">
        <f>VLOOKUP($C8, anpassa!$B$15:$H$21, 3, FALSE)</f>
        <v>17</v>
      </c>
      <c r="I8" s="19">
        <f>VLOOKUP($C8, anpassa!$B$15:$H$21, 4, FALSE)</f>
        <v>0</v>
      </c>
      <c r="J8" s="19">
        <f>VLOOKUP($C8, anpassa!$B$15:$H$21, 5, FALSE)</f>
        <v>0</v>
      </c>
      <c r="K8" s="19">
        <f>VLOOKUP($C8, anpassa!$B$15:$H$21, 6, FALSE)</f>
        <v>0</v>
      </c>
      <c r="L8" s="19">
        <f>VLOOKUP($C8, anpassa!$B$15:$H$21, 7, FALSE)</f>
        <v>0</v>
      </c>
      <c r="N8" s="23">
        <f t="shared" si="0"/>
        <v>9</v>
      </c>
      <c r="O8" s="24">
        <f t="shared" si="2"/>
        <v>8.5</v>
      </c>
      <c r="P8" s="21">
        <f t="shared" si="4"/>
        <v>2.5</v>
      </c>
      <c r="R8" s="43"/>
      <c r="S8" s="1"/>
    </row>
    <row r="9" spans="1:21" s="2" customFormat="1" ht="18" customHeight="1">
      <c r="A9" s="1"/>
      <c r="B9" s="26">
        <f t="shared" si="3"/>
        <v>45814</v>
      </c>
      <c r="C9" s="31" t="str">
        <f t="shared" si="1"/>
        <v>fre</v>
      </c>
      <c r="D9" s="34"/>
      <c r="E9" s="33">
        <v>6</v>
      </c>
      <c r="G9" s="19">
        <f>VLOOKUP($C9, anpassa!$B$15:$H$21, 2, FALSE)</f>
        <v>8</v>
      </c>
      <c r="H9" s="19">
        <f>VLOOKUP($C9, anpassa!$B$15:$H$21, 3, FALSE)</f>
        <v>15</v>
      </c>
      <c r="I9" s="19">
        <f>VLOOKUP($C9, anpassa!$B$15:$H$21, 4, FALSE)</f>
        <v>0</v>
      </c>
      <c r="J9" s="19">
        <f>VLOOKUP($C9, anpassa!$B$15:$H$21, 5, FALSE)</f>
        <v>0</v>
      </c>
      <c r="K9" s="19">
        <f>VLOOKUP($C9, anpassa!$B$15:$H$21, 6, FALSE)</f>
        <v>0</v>
      </c>
      <c r="L9" s="19">
        <f>VLOOKUP($C9, anpassa!$B$15:$H$21, 7, FALSE)</f>
        <v>0</v>
      </c>
      <c r="N9" s="23">
        <f t="shared" si="0"/>
        <v>7</v>
      </c>
      <c r="O9" s="24">
        <f t="shared" si="2"/>
        <v>8.5</v>
      </c>
      <c r="P9" s="21">
        <f t="shared" si="4"/>
        <v>1</v>
      </c>
      <c r="R9" s="43"/>
      <c r="S9" s="1"/>
    </row>
    <row r="10" spans="1:21" s="2" customFormat="1" ht="18" customHeight="1">
      <c r="A10" s="1"/>
      <c r="B10" s="26">
        <f t="shared" si="3"/>
        <v>45815</v>
      </c>
      <c r="C10" s="31" t="str">
        <f t="shared" si="1"/>
        <v>lör</v>
      </c>
      <c r="D10" s="34"/>
      <c r="E10" s="33">
        <v>7</v>
      </c>
      <c r="G10" s="19">
        <f>VLOOKUP($C10, anpassa!$B$15:$H$21, 2, FALSE)</f>
        <v>0</v>
      </c>
      <c r="H10" s="19">
        <f>VLOOKUP($C10, anpassa!$B$15:$H$21, 3, FALSE)</f>
        <v>0</v>
      </c>
      <c r="I10" s="19">
        <f>VLOOKUP($C10, anpassa!$B$15:$H$21, 4, FALSE)</f>
        <v>0</v>
      </c>
      <c r="J10" s="19">
        <f>VLOOKUP($C10, anpassa!$B$15:$H$21, 5, FALSE)</f>
        <v>0</v>
      </c>
      <c r="K10" s="19">
        <f>VLOOKUP($C10, anpassa!$B$15:$H$21, 6, FALSE)</f>
        <v>0</v>
      </c>
      <c r="L10" s="19">
        <f>VLOOKUP($C10, anpassa!$B$15:$H$21, 7, FALSE)</f>
        <v>0</v>
      </c>
      <c r="N10" s="23">
        <f t="shared" si="0"/>
        <v>0</v>
      </c>
      <c r="O10" s="24">
        <f t="shared" si="2"/>
        <v>0</v>
      </c>
      <c r="P10" s="21">
        <f t="shared" si="4"/>
        <v>1</v>
      </c>
      <c r="R10" s="43"/>
      <c r="S10" s="1"/>
    </row>
    <row r="11" spans="1:21" s="2" customFormat="1" ht="18" customHeight="1">
      <c r="A11" s="1"/>
      <c r="B11" s="26">
        <f t="shared" si="3"/>
        <v>45816</v>
      </c>
      <c r="C11" s="31" t="str">
        <f t="shared" si="1"/>
        <v>sön</v>
      </c>
      <c r="D11" s="34"/>
      <c r="E11" s="33">
        <v>8</v>
      </c>
      <c r="G11" s="19">
        <f>VLOOKUP($C11, anpassa!$B$15:$H$21, 2, FALSE)</f>
        <v>19</v>
      </c>
      <c r="H11" s="19">
        <f>VLOOKUP($C11, anpassa!$B$15:$H$21, 3, FALSE)</f>
        <v>21</v>
      </c>
      <c r="I11" s="19">
        <f>VLOOKUP($C11, anpassa!$B$15:$H$21, 4, FALSE)</f>
        <v>0</v>
      </c>
      <c r="J11" s="19">
        <f>VLOOKUP($C11, anpassa!$B$15:$H$21, 5, FALSE)</f>
        <v>0</v>
      </c>
      <c r="K11" s="19">
        <f>VLOOKUP($C11, anpassa!$B$15:$H$21, 6, FALSE)</f>
        <v>0</v>
      </c>
      <c r="L11" s="19">
        <f>VLOOKUP($C11, anpassa!$B$15:$H$21, 7, FALSE)</f>
        <v>0</v>
      </c>
      <c r="N11" s="23">
        <f t="shared" si="0"/>
        <v>2</v>
      </c>
      <c r="O11" s="24">
        <f t="shared" si="2"/>
        <v>0</v>
      </c>
      <c r="P11" s="21">
        <f t="shared" si="4"/>
        <v>3</v>
      </c>
      <c r="R11" s="43"/>
      <c r="S11" s="1"/>
    </row>
    <row r="12" spans="1:21" s="15" customFormat="1" ht="18" customHeight="1">
      <c r="A12" s="14"/>
      <c r="B12" s="26">
        <f t="shared" si="3"/>
        <v>45817</v>
      </c>
      <c r="C12" s="31" t="str">
        <f t="shared" si="1"/>
        <v>mån</v>
      </c>
      <c r="D12" s="35"/>
      <c r="E12" s="33">
        <v>9</v>
      </c>
      <c r="G12" s="19">
        <f>VLOOKUP($C12, anpassa!$B$15:$H$21, 2, FALSE)</f>
        <v>8</v>
      </c>
      <c r="H12" s="19">
        <f>VLOOKUP($C12, anpassa!$B$15:$H$21, 3, FALSE)</f>
        <v>16</v>
      </c>
      <c r="I12" s="19">
        <f>VLOOKUP($C12, anpassa!$B$15:$H$21, 4, FALSE)</f>
        <v>0</v>
      </c>
      <c r="J12" s="19">
        <f>VLOOKUP($C12, anpassa!$B$15:$H$21, 5, FALSE)</f>
        <v>0</v>
      </c>
      <c r="K12" s="19">
        <f>VLOOKUP($C12, anpassa!$B$15:$H$21, 6, FALSE)</f>
        <v>0</v>
      </c>
      <c r="L12" s="19">
        <f>VLOOKUP($C12, anpassa!$B$15:$H$21, 7, FALSE)</f>
        <v>0</v>
      </c>
      <c r="N12" s="23">
        <f t="shared" si="0"/>
        <v>8</v>
      </c>
      <c r="O12" s="24">
        <f t="shared" si="2"/>
        <v>8.5</v>
      </c>
      <c r="P12" s="21">
        <f t="shared" si="4"/>
        <v>2.5</v>
      </c>
      <c r="R12" s="43"/>
    </row>
    <row r="13" spans="1:21" s="15" customFormat="1" ht="18" customHeight="1">
      <c r="A13" s="14"/>
      <c r="B13" s="26">
        <f t="shared" si="3"/>
        <v>45818</v>
      </c>
      <c r="C13" s="31" t="str">
        <f t="shared" si="1"/>
        <v>tis</v>
      </c>
      <c r="D13" s="35"/>
      <c r="E13" s="33">
        <v>10</v>
      </c>
      <c r="G13" s="19">
        <f>VLOOKUP($C13, anpassa!$B$15:$H$21, 2, FALSE)</f>
        <v>8.5</v>
      </c>
      <c r="H13" s="19">
        <f>VLOOKUP($C13, anpassa!$B$15:$H$21, 3, FALSE)</f>
        <v>16</v>
      </c>
      <c r="I13" s="19">
        <f>VLOOKUP($C13, anpassa!$B$15:$H$21, 4, FALSE)</f>
        <v>0</v>
      </c>
      <c r="J13" s="19">
        <f>VLOOKUP($C13, anpassa!$B$15:$H$21, 5, FALSE)</f>
        <v>0</v>
      </c>
      <c r="K13" s="19">
        <f>VLOOKUP($C13, anpassa!$B$15:$H$21, 6, FALSE)</f>
        <v>0</v>
      </c>
      <c r="L13" s="19">
        <f>VLOOKUP($C13, anpassa!$B$15:$H$21, 7, FALSE)</f>
        <v>0</v>
      </c>
      <c r="N13" s="23">
        <f t="shared" si="0"/>
        <v>7.5</v>
      </c>
      <c r="O13" s="24">
        <f t="shared" si="2"/>
        <v>8.5</v>
      </c>
      <c r="P13" s="21">
        <f t="shared" si="4"/>
        <v>1.5</v>
      </c>
      <c r="R13" s="43"/>
    </row>
    <row r="14" spans="1:21" s="13" customFormat="1" ht="18" customHeight="1">
      <c r="A14" s="1"/>
      <c r="B14" s="26">
        <f t="shared" si="3"/>
        <v>45819</v>
      </c>
      <c r="C14" s="31" t="str">
        <f t="shared" si="1"/>
        <v>ons</v>
      </c>
      <c r="D14" s="32"/>
      <c r="E14" s="33">
        <v>11</v>
      </c>
      <c r="G14" s="19">
        <f>VLOOKUP($C14, anpassa!$B$15:$H$21, 2, FALSE)</f>
        <v>8</v>
      </c>
      <c r="H14" s="19">
        <f>VLOOKUP($C14, anpassa!$B$15:$H$21, 3, FALSE)</f>
        <v>16</v>
      </c>
      <c r="I14" s="19">
        <f>VLOOKUP($C14, anpassa!$B$15:$H$21, 4, FALSE)</f>
        <v>19</v>
      </c>
      <c r="J14" s="19">
        <f>VLOOKUP($C14, anpassa!$B$15:$H$21, 5, FALSE)</f>
        <v>21</v>
      </c>
      <c r="K14" s="19">
        <f>VLOOKUP($C14, anpassa!$B$15:$H$21, 6, FALSE)</f>
        <v>0</v>
      </c>
      <c r="L14" s="19">
        <f>VLOOKUP($C14, anpassa!$B$15:$H$21, 7, FALSE)</f>
        <v>0</v>
      </c>
      <c r="N14" s="23">
        <f t="shared" si="0"/>
        <v>10</v>
      </c>
      <c r="O14" s="24">
        <f t="shared" si="2"/>
        <v>8.5</v>
      </c>
      <c r="P14" s="21">
        <f t="shared" si="4"/>
        <v>3</v>
      </c>
      <c r="R14" s="43"/>
      <c r="S14" s="1"/>
    </row>
    <row r="15" spans="1:21" s="13" customFormat="1" ht="18" customHeight="1">
      <c r="A15" s="1"/>
      <c r="B15" s="26">
        <f t="shared" si="3"/>
        <v>45820</v>
      </c>
      <c r="C15" s="31" t="str">
        <f t="shared" si="1"/>
        <v>tor</v>
      </c>
      <c r="D15" s="32"/>
      <c r="E15" s="33">
        <v>12</v>
      </c>
      <c r="G15" s="19">
        <f>VLOOKUP($C15, anpassa!$B$15:$H$21, 2, FALSE)</f>
        <v>8</v>
      </c>
      <c r="H15" s="19">
        <f>VLOOKUP($C15, anpassa!$B$15:$H$21, 3, FALSE)</f>
        <v>17</v>
      </c>
      <c r="I15" s="19">
        <f>VLOOKUP($C15, anpassa!$B$15:$H$21, 4, FALSE)</f>
        <v>0</v>
      </c>
      <c r="J15" s="19">
        <f>VLOOKUP($C15, anpassa!$B$15:$H$21, 5, FALSE)</f>
        <v>0</v>
      </c>
      <c r="K15" s="19">
        <f>VLOOKUP($C15, anpassa!$B$15:$H$21, 6, FALSE)</f>
        <v>0</v>
      </c>
      <c r="L15" s="19">
        <f>VLOOKUP($C15, anpassa!$B$15:$H$21, 7, FALSE)</f>
        <v>0</v>
      </c>
      <c r="N15" s="23">
        <f t="shared" si="0"/>
        <v>9</v>
      </c>
      <c r="O15" s="24">
        <f t="shared" si="2"/>
        <v>8.5</v>
      </c>
      <c r="P15" s="21">
        <f t="shared" si="4"/>
        <v>3.5</v>
      </c>
      <c r="R15" s="43"/>
      <c r="S15" s="1"/>
    </row>
    <row r="16" spans="1:21" s="13" customFormat="1" ht="18" customHeight="1">
      <c r="A16" s="1"/>
      <c r="B16" s="26">
        <f t="shared" si="3"/>
        <v>45821</v>
      </c>
      <c r="C16" s="31" t="str">
        <f t="shared" si="1"/>
        <v>fre</v>
      </c>
      <c r="D16" s="32"/>
      <c r="E16" s="33">
        <v>13</v>
      </c>
      <c r="G16" s="19">
        <f>VLOOKUP($C16, anpassa!$B$15:$H$21, 2, FALSE)</f>
        <v>8</v>
      </c>
      <c r="H16" s="19">
        <f>VLOOKUP($C16, anpassa!$B$15:$H$21, 3, FALSE)</f>
        <v>15</v>
      </c>
      <c r="I16" s="19">
        <f>VLOOKUP($C16, anpassa!$B$15:$H$21, 4, FALSE)</f>
        <v>0</v>
      </c>
      <c r="J16" s="19">
        <f>VLOOKUP($C16, anpassa!$B$15:$H$21, 5, FALSE)</f>
        <v>0</v>
      </c>
      <c r="K16" s="19">
        <f>VLOOKUP($C16, anpassa!$B$15:$H$21, 6, FALSE)</f>
        <v>0</v>
      </c>
      <c r="L16" s="19">
        <f>VLOOKUP($C16, anpassa!$B$15:$H$21, 7, FALSE)</f>
        <v>0</v>
      </c>
      <c r="N16" s="23">
        <f t="shared" si="0"/>
        <v>7</v>
      </c>
      <c r="O16" s="24">
        <f t="shared" si="2"/>
        <v>8.5</v>
      </c>
      <c r="P16" s="21">
        <f t="shared" si="4"/>
        <v>2</v>
      </c>
      <c r="R16" s="43"/>
      <c r="S16" s="1"/>
    </row>
    <row r="17" spans="1:19" s="13" customFormat="1" ht="18" customHeight="1">
      <c r="A17" s="1"/>
      <c r="B17" s="26">
        <f t="shared" si="3"/>
        <v>45822</v>
      </c>
      <c r="C17" s="31" t="str">
        <f t="shared" si="1"/>
        <v>lör</v>
      </c>
      <c r="D17" s="32"/>
      <c r="E17" s="33">
        <v>14</v>
      </c>
      <c r="G17" s="19">
        <f>VLOOKUP($C17, anpassa!$B$15:$H$21, 2, FALSE)</f>
        <v>0</v>
      </c>
      <c r="H17" s="19">
        <f>VLOOKUP($C17, anpassa!$B$15:$H$21, 3, FALSE)</f>
        <v>0</v>
      </c>
      <c r="I17" s="19">
        <f>VLOOKUP($C17, anpassa!$B$15:$H$21, 4, FALSE)</f>
        <v>0</v>
      </c>
      <c r="J17" s="19">
        <f>VLOOKUP($C17, anpassa!$B$15:$H$21, 5, FALSE)</f>
        <v>0</v>
      </c>
      <c r="K17" s="19">
        <f>VLOOKUP($C17, anpassa!$B$15:$H$21, 6, FALSE)</f>
        <v>0</v>
      </c>
      <c r="L17" s="19">
        <f>VLOOKUP($C17, anpassa!$B$15:$H$21, 7, FALSE)</f>
        <v>0</v>
      </c>
      <c r="N17" s="23">
        <f t="shared" si="0"/>
        <v>0</v>
      </c>
      <c r="O17" s="24">
        <f t="shared" si="2"/>
        <v>0</v>
      </c>
      <c r="P17" s="21">
        <f t="shared" si="4"/>
        <v>2</v>
      </c>
      <c r="R17" s="43"/>
      <c r="S17" s="1"/>
    </row>
    <row r="18" spans="1:19" s="2" customFormat="1" ht="18" customHeight="1">
      <c r="A18" s="1"/>
      <c r="B18" s="26">
        <f t="shared" si="3"/>
        <v>45823</v>
      </c>
      <c r="C18" s="31" t="str">
        <f t="shared" si="1"/>
        <v>sön</v>
      </c>
      <c r="D18" s="34"/>
      <c r="E18" s="33">
        <v>15</v>
      </c>
      <c r="G18" s="19">
        <f>VLOOKUP($C18, anpassa!$B$15:$H$21, 2, FALSE)</f>
        <v>19</v>
      </c>
      <c r="H18" s="19">
        <f>VLOOKUP($C18, anpassa!$B$15:$H$21, 3, FALSE)</f>
        <v>21</v>
      </c>
      <c r="I18" s="19">
        <f>VLOOKUP($C18, anpassa!$B$15:$H$21, 4, FALSE)</f>
        <v>0</v>
      </c>
      <c r="J18" s="19">
        <f>VLOOKUP($C18, anpassa!$B$15:$H$21, 5, FALSE)</f>
        <v>0</v>
      </c>
      <c r="K18" s="19">
        <f>VLOOKUP($C18, anpassa!$B$15:$H$21, 6, FALSE)</f>
        <v>0</v>
      </c>
      <c r="L18" s="19">
        <f>VLOOKUP($C18, anpassa!$B$15:$H$21, 7, FALSE)</f>
        <v>0</v>
      </c>
      <c r="N18" s="23">
        <f t="shared" si="0"/>
        <v>2</v>
      </c>
      <c r="O18" s="24">
        <f t="shared" si="2"/>
        <v>0</v>
      </c>
      <c r="P18" s="21">
        <f t="shared" si="4"/>
        <v>4</v>
      </c>
      <c r="R18" s="43"/>
      <c r="S18" s="1"/>
    </row>
    <row r="19" spans="1:19" s="2" customFormat="1" ht="18" customHeight="1">
      <c r="A19" s="1"/>
      <c r="B19" s="26">
        <f t="shared" si="3"/>
        <v>45824</v>
      </c>
      <c r="C19" s="31" t="str">
        <f t="shared" si="1"/>
        <v>mån</v>
      </c>
      <c r="D19" s="34"/>
      <c r="E19" s="33">
        <v>16</v>
      </c>
      <c r="G19" s="19">
        <f>VLOOKUP($C19, anpassa!$B$15:$H$21, 2, FALSE)</f>
        <v>8</v>
      </c>
      <c r="H19" s="19">
        <f>VLOOKUP($C19, anpassa!$B$15:$H$21, 3, FALSE)</f>
        <v>16</v>
      </c>
      <c r="I19" s="19">
        <f>VLOOKUP($C19, anpassa!$B$15:$H$21, 4, FALSE)</f>
        <v>0</v>
      </c>
      <c r="J19" s="19">
        <f>VLOOKUP($C19, anpassa!$B$15:$H$21, 5, FALSE)</f>
        <v>0</v>
      </c>
      <c r="K19" s="19">
        <f>VLOOKUP($C19, anpassa!$B$15:$H$21, 6, FALSE)</f>
        <v>0</v>
      </c>
      <c r="L19" s="19">
        <f>VLOOKUP($C19, anpassa!$B$15:$H$21, 7, FALSE)</f>
        <v>0</v>
      </c>
      <c r="N19" s="23">
        <f t="shared" si="0"/>
        <v>8</v>
      </c>
      <c r="O19" s="24">
        <f t="shared" si="2"/>
        <v>8.5</v>
      </c>
      <c r="P19" s="21">
        <f t="shared" si="4"/>
        <v>3.5</v>
      </c>
      <c r="R19" s="43"/>
      <c r="S19" s="1"/>
    </row>
    <row r="20" spans="1:19" s="2" customFormat="1" ht="18" customHeight="1">
      <c r="A20" s="1"/>
      <c r="B20" s="26">
        <f t="shared" si="3"/>
        <v>45825</v>
      </c>
      <c r="C20" s="31" t="str">
        <f t="shared" si="1"/>
        <v>tis</v>
      </c>
      <c r="D20" s="34"/>
      <c r="E20" s="33">
        <v>17</v>
      </c>
      <c r="G20" s="19">
        <f>VLOOKUP($C20, anpassa!$B$15:$H$21, 2, FALSE)</f>
        <v>8.5</v>
      </c>
      <c r="H20" s="19">
        <f>VLOOKUP($C20, anpassa!$B$15:$H$21, 3, FALSE)</f>
        <v>16</v>
      </c>
      <c r="I20" s="19">
        <f>VLOOKUP($C20, anpassa!$B$15:$H$21, 4, FALSE)</f>
        <v>0</v>
      </c>
      <c r="J20" s="19">
        <f>VLOOKUP($C20, anpassa!$B$15:$H$21, 5, FALSE)</f>
        <v>0</v>
      </c>
      <c r="K20" s="19">
        <f>VLOOKUP($C20, anpassa!$B$15:$H$21, 6, FALSE)</f>
        <v>0</v>
      </c>
      <c r="L20" s="19">
        <f>VLOOKUP($C20, anpassa!$B$15:$H$21, 7, FALSE)</f>
        <v>0</v>
      </c>
      <c r="N20" s="23">
        <f t="shared" si="0"/>
        <v>7.5</v>
      </c>
      <c r="O20" s="24">
        <f t="shared" si="2"/>
        <v>8.5</v>
      </c>
      <c r="P20" s="21">
        <f t="shared" si="4"/>
        <v>2.5</v>
      </c>
      <c r="R20" s="43"/>
      <c r="S20" s="1"/>
    </row>
    <row r="21" spans="1:19" s="2" customFormat="1" ht="18" customHeight="1">
      <c r="A21" s="1"/>
      <c r="B21" s="26">
        <f t="shared" si="3"/>
        <v>45826</v>
      </c>
      <c r="C21" s="31" t="str">
        <f t="shared" si="1"/>
        <v>ons</v>
      </c>
      <c r="D21" s="34"/>
      <c r="E21" s="33">
        <v>18</v>
      </c>
      <c r="G21" s="19">
        <f>VLOOKUP($C21, anpassa!$B$15:$H$21, 2, FALSE)</f>
        <v>8</v>
      </c>
      <c r="H21" s="19">
        <f>VLOOKUP($C21, anpassa!$B$15:$H$21, 3, FALSE)</f>
        <v>16</v>
      </c>
      <c r="I21" s="19">
        <f>VLOOKUP($C21, anpassa!$B$15:$H$21, 4, FALSE)</f>
        <v>19</v>
      </c>
      <c r="J21" s="19">
        <f>VLOOKUP($C21, anpassa!$B$15:$H$21, 5, FALSE)</f>
        <v>21</v>
      </c>
      <c r="K21" s="19">
        <f>VLOOKUP($C21, anpassa!$B$15:$H$21, 6, FALSE)</f>
        <v>0</v>
      </c>
      <c r="L21" s="19">
        <f>VLOOKUP($C21, anpassa!$B$15:$H$21, 7, FALSE)</f>
        <v>0</v>
      </c>
      <c r="N21" s="23">
        <f t="shared" si="0"/>
        <v>10</v>
      </c>
      <c r="O21" s="24">
        <f t="shared" si="2"/>
        <v>8.5</v>
      </c>
      <c r="P21" s="21">
        <f t="shared" si="4"/>
        <v>4</v>
      </c>
      <c r="R21" s="43"/>
      <c r="S21" s="1"/>
    </row>
    <row r="22" spans="1:19" s="2" customFormat="1" ht="18" customHeight="1">
      <c r="A22" s="1"/>
      <c r="B22" s="26">
        <f t="shared" si="3"/>
        <v>45827</v>
      </c>
      <c r="C22" s="31" t="str">
        <f t="shared" si="1"/>
        <v>tor</v>
      </c>
      <c r="D22" s="34"/>
      <c r="E22" s="33">
        <v>19</v>
      </c>
      <c r="G22" s="19">
        <f>VLOOKUP($C22, anpassa!$B$15:$H$21, 2, FALSE)</f>
        <v>8</v>
      </c>
      <c r="H22" s="19">
        <f>VLOOKUP($C22, anpassa!$B$15:$H$21, 3, FALSE)</f>
        <v>17</v>
      </c>
      <c r="I22" s="19">
        <f>VLOOKUP($C22, anpassa!$B$15:$H$21, 4, FALSE)</f>
        <v>0</v>
      </c>
      <c r="J22" s="19">
        <f>VLOOKUP($C22, anpassa!$B$15:$H$21, 5, FALSE)</f>
        <v>0</v>
      </c>
      <c r="K22" s="19">
        <f>VLOOKUP($C22, anpassa!$B$15:$H$21, 6, FALSE)</f>
        <v>0</v>
      </c>
      <c r="L22" s="19">
        <f>VLOOKUP($C22, anpassa!$B$15:$H$21, 7, FALSE)</f>
        <v>0</v>
      </c>
      <c r="N22" s="23">
        <f t="shared" si="0"/>
        <v>9</v>
      </c>
      <c r="O22" s="24">
        <f t="shared" si="2"/>
        <v>8.5</v>
      </c>
      <c r="P22" s="21">
        <f t="shared" si="4"/>
        <v>4.5</v>
      </c>
      <c r="R22" s="43"/>
      <c r="S22" s="1"/>
    </row>
    <row r="23" spans="1:19" s="2" customFormat="1" ht="18" customHeight="1">
      <c r="A23" s="1"/>
      <c r="B23" s="26">
        <f t="shared" si="3"/>
        <v>45828</v>
      </c>
      <c r="C23" s="31" t="str">
        <f t="shared" si="1"/>
        <v>fre</v>
      </c>
      <c r="D23" s="34"/>
      <c r="E23" s="33">
        <v>20</v>
      </c>
      <c r="G23" s="19">
        <f>VLOOKUP($C23, anpassa!$B$15:$H$21, 2, FALSE)</f>
        <v>8</v>
      </c>
      <c r="H23" s="19">
        <f>VLOOKUP($C23, anpassa!$B$15:$H$21, 3, FALSE)</f>
        <v>15</v>
      </c>
      <c r="I23" s="19">
        <f>VLOOKUP($C23, anpassa!$B$15:$H$21, 4, FALSE)</f>
        <v>0</v>
      </c>
      <c r="J23" s="19">
        <f>VLOOKUP($C23, anpassa!$B$15:$H$21, 5, FALSE)</f>
        <v>0</v>
      </c>
      <c r="K23" s="19">
        <f>VLOOKUP($C23, anpassa!$B$15:$H$21, 6, FALSE)</f>
        <v>0</v>
      </c>
      <c r="L23" s="19">
        <f>VLOOKUP($C23, anpassa!$B$15:$H$21, 7, FALSE)</f>
        <v>0</v>
      </c>
      <c r="N23" s="23">
        <f t="shared" si="0"/>
        <v>7</v>
      </c>
      <c r="O23" s="24">
        <f t="shared" si="2"/>
        <v>8.5</v>
      </c>
      <c r="P23" s="21">
        <f t="shared" si="4"/>
        <v>3</v>
      </c>
      <c r="R23" s="43"/>
      <c r="S23" s="1"/>
    </row>
    <row r="24" spans="1:19" s="15" customFormat="1" ht="18" customHeight="1">
      <c r="A24" s="14"/>
      <c r="B24" s="26">
        <f t="shared" si="3"/>
        <v>45829</v>
      </c>
      <c r="C24" s="31" t="str">
        <f t="shared" si="1"/>
        <v>lör</v>
      </c>
      <c r="D24" s="35"/>
      <c r="E24" s="33">
        <v>21</v>
      </c>
      <c r="G24" s="19">
        <f>VLOOKUP($C24, anpassa!$B$15:$H$21, 2, FALSE)</f>
        <v>0</v>
      </c>
      <c r="H24" s="19">
        <f>VLOOKUP($C24, anpassa!$B$15:$H$21, 3, FALSE)</f>
        <v>0</v>
      </c>
      <c r="I24" s="19">
        <f>VLOOKUP($C24, anpassa!$B$15:$H$21, 4, FALSE)</f>
        <v>0</v>
      </c>
      <c r="J24" s="19">
        <f>VLOOKUP($C24, anpassa!$B$15:$H$21, 5, FALSE)</f>
        <v>0</v>
      </c>
      <c r="K24" s="19">
        <f>VLOOKUP($C24, anpassa!$B$15:$H$21, 6, FALSE)</f>
        <v>0</v>
      </c>
      <c r="L24" s="19">
        <f>VLOOKUP($C24, anpassa!$B$15:$H$21, 7, FALSE)</f>
        <v>0</v>
      </c>
      <c r="N24" s="23">
        <f t="shared" si="0"/>
        <v>0</v>
      </c>
      <c r="O24" s="24">
        <f t="shared" si="2"/>
        <v>0</v>
      </c>
      <c r="P24" s="21">
        <f t="shared" si="4"/>
        <v>3</v>
      </c>
      <c r="R24" s="43"/>
    </row>
    <row r="25" spans="1:19" s="15" customFormat="1" ht="18" customHeight="1">
      <c r="A25" s="14"/>
      <c r="B25" s="26">
        <f t="shared" si="3"/>
        <v>45830</v>
      </c>
      <c r="C25" s="31" t="str">
        <f t="shared" si="1"/>
        <v>sön</v>
      </c>
      <c r="D25" s="35"/>
      <c r="E25" s="33">
        <v>22</v>
      </c>
      <c r="G25" s="19">
        <f>VLOOKUP($C25, anpassa!$B$15:$H$21, 2, FALSE)</f>
        <v>19</v>
      </c>
      <c r="H25" s="19">
        <f>VLOOKUP($C25, anpassa!$B$15:$H$21, 3, FALSE)</f>
        <v>21</v>
      </c>
      <c r="I25" s="19">
        <f>VLOOKUP($C25, anpassa!$B$15:$H$21, 4, FALSE)</f>
        <v>0</v>
      </c>
      <c r="J25" s="19">
        <f>VLOOKUP($C25, anpassa!$B$15:$H$21, 5, FALSE)</f>
        <v>0</v>
      </c>
      <c r="K25" s="19">
        <f>VLOOKUP($C25, anpassa!$B$15:$H$21, 6, FALSE)</f>
        <v>0</v>
      </c>
      <c r="L25" s="19">
        <f>VLOOKUP($C25, anpassa!$B$15:$H$21, 7, FALSE)</f>
        <v>0</v>
      </c>
      <c r="N25" s="23">
        <f t="shared" si="0"/>
        <v>2</v>
      </c>
      <c r="O25" s="24">
        <f t="shared" si="2"/>
        <v>0</v>
      </c>
      <c r="P25" s="21">
        <f t="shared" si="4"/>
        <v>5</v>
      </c>
      <c r="R25" s="43"/>
    </row>
    <row r="26" spans="1:19" s="2" customFormat="1" ht="18" customHeight="1">
      <c r="A26" s="1"/>
      <c r="B26" s="26">
        <f t="shared" si="3"/>
        <v>45831</v>
      </c>
      <c r="C26" s="31" t="str">
        <f t="shared" si="1"/>
        <v>mån</v>
      </c>
      <c r="D26" s="34"/>
      <c r="E26" s="33">
        <v>23</v>
      </c>
      <c r="G26" s="19">
        <f>VLOOKUP($C26, anpassa!$B$15:$H$21, 2, FALSE)</f>
        <v>8</v>
      </c>
      <c r="H26" s="19">
        <f>VLOOKUP($C26, anpassa!$B$15:$H$21, 3, FALSE)</f>
        <v>16</v>
      </c>
      <c r="I26" s="19">
        <f>VLOOKUP($C26, anpassa!$B$15:$H$21, 4, FALSE)</f>
        <v>0</v>
      </c>
      <c r="J26" s="19">
        <f>VLOOKUP($C26, anpassa!$B$15:$H$21, 5, FALSE)</f>
        <v>0</v>
      </c>
      <c r="K26" s="19">
        <f>VLOOKUP($C26, anpassa!$B$15:$H$21, 6, FALSE)</f>
        <v>0</v>
      </c>
      <c r="L26" s="19">
        <f>VLOOKUP($C26, anpassa!$B$15:$H$21, 7, FALSE)</f>
        <v>0</v>
      </c>
      <c r="N26" s="23">
        <f t="shared" si="0"/>
        <v>8</v>
      </c>
      <c r="O26" s="24">
        <f t="shared" si="2"/>
        <v>8.5</v>
      </c>
      <c r="P26" s="21">
        <f t="shared" si="4"/>
        <v>4.5</v>
      </c>
      <c r="R26" s="43"/>
      <c r="S26" s="1"/>
    </row>
    <row r="27" spans="1:19" s="2" customFormat="1" ht="18" customHeight="1">
      <c r="A27" s="1"/>
      <c r="B27" s="26">
        <f t="shared" si="3"/>
        <v>45832</v>
      </c>
      <c r="C27" s="31" t="str">
        <f t="shared" si="1"/>
        <v>tis</v>
      </c>
      <c r="D27" s="34"/>
      <c r="E27" s="33">
        <v>24</v>
      </c>
      <c r="G27" s="19">
        <f>VLOOKUP($C27, anpassa!$B$15:$H$21, 2, FALSE)</f>
        <v>8.5</v>
      </c>
      <c r="H27" s="19">
        <f>VLOOKUP($C27, anpassa!$B$15:$H$21, 3, FALSE)</f>
        <v>16</v>
      </c>
      <c r="I27" s="19">
        <f>VLOOKUP($C27, anpassa!$B$15:$H$21, 4, FALSE)</f>
        <v>0</v>
      </c>
      <c r="J27" s="19">
        <f>VLOOKUP($C27, anpassa!$B$15:$H$21, 5, FALSE)</f>
        <v>0</v>
      </c>
      <c r="K27" s="19">
        <f>VLOOKUP($C27, anpassa!$B$15:$H$21, 6, FALSE)</f>
        <v>0</v>
      </c>
      <c r="L27" s="19">
        <f>VLOOKUP($C27, anpassa!$B$15:$H$21, 7, FALSE)</f>
        <v>0</v>
      </c>
      <c r="N27" s="23">
        <f t="shared" si="0"/>
        <v>7.5</v>
      </c>
      <c r="O27" s="24">
        <f t="shared" si="2"/>
        <v>8.5</v>
      </c>
      <c r="P27" s="21">
        <f t="shared" si="4"/>
        <v>3.5</v>
      </c>
      <c r="R27" s="43"/>
      <c r="S27" s="1"/>
    </row>
    <row r="28" spans="1:19" s="2" customFormat="1" ht="18" customHeight="1">
      <c r="A28" s="1"/>
      <c r="B28" s="26">
        <f t="shared" si="3"/>
        <v>45833</v>
      </c>
      <c r="C28" s="31" t="str">
        <f t="shared" si="1"/>
        <v>ons</v>
      </c>
      <c r="D28" s="34"/>
      <c r="E28" s="33">
        <v>25</v>
      </c>
      <c r="G28" s="19">
        <f>VLOOKUP($C28, anpassa!$B$15:$H$21, 2, FALSE)</f>
        <v>8</v>
      </c>
      <c r="H28" s="19">
        <f>VLOOKUP($C28, anpassa!$B$15:$H$21, 3, FALSE)</f>
        <v>16</v>
      </c>
      <c r="I28" s="19">
        <f>VLOOKUP($C28, anpassa!$B$15:$H$21, 4, FALSE)</f>
        <v>19</v>
      </c>
      <c r="J28" s="19">
        <f>VLOOKUP($C28, anpassa!$B$15:$H$21, 5, FALSE)</f>
        <v>21</v>
      </c>
      <c r="K28" s="19">
        <f>VLOOKUP($C28, anpassa!$B$15:$H$21, 6, FALSE)</f>
        <v>0</v>
      </c>
      <c r="L28" s="19">
        <f>VLOOKUP($C28, anpassa!$B$15:$H$21, 7, FALSE)</f>
        <v>0</v>
      </c>
      <c r="N28" s="23">
        <f t="shared" si="0"/>
        <v>10</v>
      </c>
      <c r="O28" s="24">
        <f t="shared" si="2"/>
        <v>8.5</v>
      </c>
      <c r="P28" s="21">
        <f t="shared" si="4"/>
        <v>5</v>
      </c>
      <c r="R28" s="43"/>
      <c r="S28" s="1"/>
    </row>
    <row r="29" spans="1:19" s="2" customFormat="1" ht="18" customHeight="1">
      <c r="A29" s="1"/>
      <c r="B29" s="26">
        <f t="shared" si="3"/>
        <v>45834</v>
      </c>
      <c r="C29" s="31" t="str">
        <f t="shared" si="1"/>
        <v>tor</v>
      </c>
      <c r="D29" s="34"/>
      <c r="E29" s="33">
        <v>26</v>
      </c>
      <c r="G29" s="19">
        <f>VLOOKUP($C29, anpassa!$B$15:$H$21, 2, FALSE)</f>
        <v>8</v>
      </c>
      <c r="H29" s="19">
        <f>VLOOKUP($C29, anpassa!$B$15:$H$21, 3, FALSE)</f>
        <v>17</v>
      </c>
      <c r="I29" s="19">
        <f>VLOOKUP($C29, anpassa!$B$15:$H$21, 4, FALSE)</f>
        <v>0</v>
      </c>
      <c r="J29" s="19">
        <f>VLOOKUP($C29, anpassa!$B$15:$H$21, 5, FALSE)</f>
        <v>0</v>
      </c>
      <c r="K29" s="19">
        <f>VLOOKUP($C29, anpassa!$B$15:$H$21, 6, FALSE)</f>
        <v>0</v>
      </c>
      <c r="L29" s="19">
        <f>VLOOKUP($C29, anpassa!$B$15:$H$21, 7, FALSE)</f>
        <v>0</v>
      </c>
      <c r="N29" s="23">
        <f t="shared" si="0"/>
        <v>9</v>
      </c>
      <c r="O29" s="24">
        <f t="shared" si="2"/>
        <v>8.5</v>
      </c>
      <c r="P29" s="21">
        <f t="shared" si="4"/>
        <v>5.5</v>
      </c>
      <c r="R29" s="43"/>
      <c r="S29" s="1"/>
    </row>
    <row r="30" spans="1:19" s="2" customFormat="1" ht="18" customHeight="1">
      <c r="A30" s="1"/>
      <c r="B30" s="26">
        <f t="shared" si="3"/>
        <v>45835</v>
      </c>
      <c r="C30" s="31" t="str">
        <f t="shared" si="1"/>
        <v>fre</v>
      </c>
      <c r="D30" s="34"/>
      <c r="E30" s="33">
        <v>27</v>
      </c>
      <c r="G30" s="19">
        <f>VLOOKUP($C30, anpassa!$B$15:$H$21, 2, FALSE)</f>
        <v>8</v>
      </c>
      <c r="H30" s="19">
        <f>VLOOKUP($C30, anpassa!$B$15:$H$21, 3, FALSE)</f>
        <v>15</v>
      </c>
      <c r="I30" s="19">
        <f>VLOOKUP($C30, anpassa!$B$15:$H$21, 4, FALSE)</f>
        <v>0</v>
      </c>
      <c r="J30" s="19">
        <f>VLOOKUP($C30, anpassa!$B$15:$H$21, 5, FALSE)</f>
        <v>0</v>
      </c>
      <c r="K30" s="19">
        <f>VLOOKUP($C30, anpassa!$B$15:$H$21, 6, FALSE)</f>
        <v>0</v>
      </c>
      <c r="L30" s="19">
        <f>VLOOKUP($C30, anpassa!$B$15:$H$21, 7, FALSE)</f>
        <v>0</v>
      </c>
      <c r="N30" s="23">
        <f t="shared" si="0"/>
        <v>7</v>
      </c>
      <c r="O30" s="24">
        <f t="shared" si="2"/>
        <v>8.5</v>
      </c>
      <c r="P30" s="21">
        <f t="shared" si="4"/>
        <v>4</v>
      </c>
      <c r="R30" s="43"/>
      <c r="S30" s="1"/>
    </row>
    <row r="31" spans="1:19" s="2" customFormat="1" ht="18" customHeight="1">
      <c r="A31" s="1"/>
      <c r="B31" s="26">
        <f t="shared" si="3"/>
        <v>45836</v>
      </c>
      <c r="C31" s="31" t="str">
        <f t="shared" si="1"/>
        <v>lör</v>
      </c>
      <c r="D31" s="34"/>
      <c r="E31" s="33">
        <v>28</v>
      </c>
      <c r="G31" s="19">
        <f>VLOOKUP($C31, anpassa!$B$15:$H$21, 2, FALSE)</f>
        <v>0</v>
      </c>
      <c r="H31" s="19">
        <f>VLOOKUP($C31, anpassa!$B$15:$H$21, 3, FALSE)</f>
        <v>0</v>
      </c>
      <c r="I31" s="19">
        <f>VLOOKUP($C31, anpassa!$B$15:$H$21, 4, FALSE)</f>
        <v>0</v>
      </c>
      <c r="J31" s="19">
        <f>VLOOKUP($C31, anpassa!$B$15:$H$21, 5, FALSE)</f>
        <v>0</v>
      </c>
      <c r="K31" s="19">
        <f>VLOOKUP($C31, anpassa!$B$15:$H$21, 6, FALSE)</f>
        <v>0</v>
      </c>
      <c r="L31" s="19">
        <f>VLOOKUP($C31, anpassa!$B$15:$H$21, 7, FALSE)</f>
        <v>0</v>
      </c>
      <c r="N31" s="23">
        <f t="shared" si="0"/>
        <v>0</v>
      </c>
      <c r="O31" s="24">
        <f t="shared" si="2"/>
        <v>0</v>
      </c>
      <c r="P31" s="21">
        <f t="shared" si="4"/>
        <v>4</v>
      </c>
      <c r="R31" s="43"/>
      <c r="S31" s="1"/>
    </row>
    <row r="32" spans="1:19" s="2" customFormat="1" ht="18" customHeight="1">
      <c r="A32" s="1"/>
      <c r="B32" s="26">
        <f t="shared" si="3"/>
        <v>45837</v>
      </c>
      <c r="C32" s="31" t="str">
        <f t="shared" si="1"/>
        <v>sön</v>
      </c>
      <c r="D32" s="34"/>
      <c r="E32" s="33">
        <v>29</v>
      </c>
      <c r="G32" s="19">
        <f>VLOOKUP($C32, anpassa!$B$15:$H$21, 2, FALSE)</f>
        <v>19</v>
      </c>
      <c r="H32" s="19">
        <f>VLOOKUP($C32, anpassa!$B$15:$H$21, 3, FALSE)</f>
        <v>21</v>
      </c>
      <c r="I32" s="19">
        <f>VLOOKUP($C32, anpassa!$B$15:$H$21, 4, FALSE)</f>
        <v>0</v>
      </c>
      <c r="J32" s="19">
        <f>VLOOKUP($C32, anpassa!$B$15:$H$21, 5, FALSE)</f>
        <v>0</v>
      </c>
      <c r="K32" s="19">
        <f>VLOOKUP($C32, anpassa!$B$15:$H$21, 6, FALSE)</f>
        <v>0</v>
      </c>
      <c r="L32" s="19">
        <f>VLOOKUP($C32, anpassa!$B$15:$H$21, 7, FALSE)</f>
        <v>0</v>
      </c>
      <c r="N32" s="23">
        <f t="shared" si="0"/>
        <v>2</v>
      </c>
      <c r="O32" s="24">
        <f t="shared" si="2"/>
        <v>0</v>
      </c>
      <c r="P32" s="21">
        <f t="shared" si="4"/>
        <v>6</v>
      </c>
      <c r="R32" s="43"/>
      <c r="S32" s="1"/>
    </row>
    <row r="33" spans="1:19" s="2" customFormat="1" ht="18" customHeight="1">
      <c r="A33" s="1"/>
      <c r="B33" s="26">
        <f t="shared" si="3"/>
        <v>45838</v>
      </c>
      <c r="C33" s="31" t="str">
        <f t="shared" si="1"/>
        <v>mån</v>
      </c>
      <c r="D33" s="34"/>
      <c r="E33" s="33">
        <v>30</v>
      </c>
      <c r="G33" s="19">
        <f>VLOOKUP($C33, anpassa!$B$15:$H$21, 2, FALSE)</f>
        <v>8</v>
      </c>
      <c r="H33" s="19">
        <f>VLOOKUP($C33, anpassa!$B$15:$H$21, 3, FALSE)</f>
        <v>16</v>
      </c>
      <c r="I33" s="19">
        <f>VLOOKUP($C33, anpassa!$B$15:$H$21, 4, FALSE)</f>
        <v>0</v>
      </c>
      <c r="J33" s="19">
        <f>VLOOKUP($C33, anpassa!$B$15:$H$21, 5, FALSE)</f>
        <v>0</v>
      </c>
      <c r="K33" s="19">
        <f>VLOOKUP($C33, anpassa!$B$15:$H$21, 6, FALSE)</f>
        <v>0</v>
      </c>
      <c r="L33" s="19">
        <f>VLOOKUP($C33, anpassa!$B$15:$H$21, 7, FALSE)</f>
        <v>0</v>
      </c>
      <c r="N33" s="23">
        <f t="shared" si="0"/>
        <v>8</v>
      </c>
      <c r="O33" s="24">
        <f t="shared" si="2"/>
        <v>8.5</v>
      </c>
      <c r="P33" s="21">
        <f t="shared" si="4"/>
        <v>5.5</v>
      </c>
      <c r="R33" s="43"/>
      <c r="S33" s="1"/>
    </row>
    <row r="34" spans="1:19" ht="22" customHeight="1">
      <c r="C34" s="36"/>
      <c r="D34" s="37"/>
      <c r="E34" s="38"/>
      <c r="O34" s="50" t="s">
        <v>20</v>
      </c>
      <c r="P34" s="22">
        <f>P33</f>
        <v>5.5</v>
      </c>
      <c r="R34" s="44"/>
    </row>
    <row r="35" spans="1:19" ht="22" customHeight="1">
      <c r="B35" s="14" t="s">
        <v>11</v>
      </c>
      <c r="G35" s="51" t="s">
        <v>21</v>
      </c>
    </row>
    <row r="36" spans="1:19" ht="18" customHeight="1">
      <c r="B36" s="61"/>
      <c r="E36" s="53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5"/>
    </row>
    <row r="37" spans="1:19" ht="50" customHeight="1">
      <c r="B37" s="61"/>
      <c r="E37" s="56"/>
      <c r="F37" s="57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5"/>
    </row>
    <row r="38" spans="1:19" ht="18" customHeight="1">
      <c r="B38" s="61"/>
      <c r="E38" s="58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60"/>
    </row>
  </sheetData>
  <sheetProtection sheet="1" selectLockedCells="1"/>
  <mergeCells count="1">
    <mergeCell ref="G37:R37"/>
  </mergeCells>
  <conditionalFormatting sqref="C4:C33">
    <cfRule type="expression" dxfId="7" priority="1">
      <formula>OR(C4="lör", C4="sön")</formula>
    </cfRule>
  </conditionalFormatting>
  <conditionalFormatting sqref="E4:E33">
    <cfRule type="containsText" dxfId="6" priority="2" operator="containsText" text="L">
      <formula>NOT(ISERROR(SEARCH("L",E4)))</formula>
    </cfRule>
  </conditionalFormatting>
  <conditionalFormatting sqref="G4:L33">
    <cfRule type="expression" dxfId="5" priority="3">
      <formula>OR(TEXT($C4, "dddd")="lör", TEXT($C4, "dddd")="sön")</formula>
    </cfRule>
    <cfRule type="expression" dxfId="4" priority="4">
      <formula>OR(TEXT($E4, "dddd")="L")</formula>
    </cfRule>
  </conditionalFormatting>
  <printOptions horizontalCentered="1"/>
  <pageMargins left="0.39370078740157483" right="0.39370078740157483" top="0.78740157480314965" bottom="0.19685039370078741" header="0.51181102362204722" footer="0.51181102362204722"/>
  <pageSetup paperSize="9" fitToHeight="100" orientation="portrait" r:id="rId1"/>
  <headerFooter alignWithMargins="0"/>
  <picture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740F5-7C04-4E23-B18F-F66A501B04D2}">
  <sheetPr>
    <tabColor rgb="FFA8A8A8"/>
  </sheetPr>
  <dimension ref="A1:U39"/>
  <sheetViews>
    <sheetView showGridLines="0" showZeros="0" zoomScaleNormal="100" zoomScaleSheetLayoutView="100" workbookViewId="0">
      <pane ySplit="3" topLeftCell="A4" activePane="bottomLeft" state="frozen"/>
      <selection activeCell="B5" sqref="B5:E5"/>
      <selection pane="bottomLeft" activeCell="R4" sqref="R4"/>
    </sheetView>
  </sheetViews>
  <sheetFormatPr defaultColWidth="9.08984375" defaultRowHeight="18" customHeight="1"/>
  <cols>
    <col min="1" max="1" width="1.81640625" style="4" customWidth="1"/>
    <col min="2" max="2" width="8.6328125" style="4" hidden="1" customWidth="1"/>
    <col min="3" max="3" width="5.6328125" style="27" customWidth="1"/>
    <col min="4" max="4" width="0.453125" style="6" customWidth="1"/>
    <col min="5" max="5" width="3.1796875" style="28" customWidth="1"/>
    <col min="6" max="6" width="0.453125" style="6" customWidth="1"/>
    <col min="7" max="12" width="5.1796875" style="5" customWidth="1"/>
    <col min="13" max="13" width="0.453125" style="6" customWidth="1"/>
    <col min="14" max="16" width="5.1796875" style="5" customWidth="1"/>
    <col min="17" max="17" width="0.453125" style="6" customWidth="1"/>
    <col min="18" max="18" width="32.7265625" style="5" customWidth="1"/>
    <col min="19" max="16384" width="9.08984375" style="6"/>
  </cols>
  <sheetData>
    <row r="1" spans="1:21" ht="10" customHeight="1"/>
    <row r="2" spans="1:21" ht="40" customHeight="1">
      <c r="A2" s="7"/>
      <c r="C2" s="8" t="str">
        <f>CONCATENATE("Tidslogg för ",anpassa!B5," ","juli ",anpassa!B11)</f>
        <v>Tidslogg för Maja Gräddnos juli 2025</v>
      </c>
      <c r="G2" s="8"/>
      <c r="H2" s="8"/>
      <c r="I2" s="8"/>
      <c r="J2" s="8"/>
      <c r="K2" s="8"/>
      <c r="L2" s="8"/>
      <c r="N2" s="8"/>
      <c r="O2" s="8"/>
      <c r="P2" s="8"/>
      <c r="R2" s="8"/>
    </row>
    <row r="3" spans="1:21" ht="18" customHeight="1">
      <c r="G3" s="16" t="s">
        <v>12</v>
      </c>
      <c r="H3" s="16" t="s">
        <v>13</v>
      </c>
      <c r="I3" s="16" t="s">
        <v>12</v>
      </c>
      <c r="J3" s="16" t="s">
        <v>13</v>
      </c>
      <c r="K3" s="16" t="s">
        <v>12</v>
      </c>
      <c r="L3" s="16" t="s">
        <v>13</v>
      </c>
      <c r="N3" s="16" t="s">
        <v>7</v>
      </c>
      <c r="O3" s="16" t="s">
        <v>9</v>
      </c>
      <c r="P3" s="16" t="s">
        <v>8</v>
      </c>
      <c r="R3" s="17" t="s">
        <v>10</v>
      </c>
    </row>
    <row r="4" spans="1:21" s="13" customFormat="1" ht="18" customHeight="1">
      <c r="A4" s="1"/>
      <c r="B4" s="25" t="str">
        <f>TEXT(YEAR(anpassa!B25), "00") &amp; "-07-01"</f>
        <v>2025-07-01</v>
      </c>
      <c r="C4" s="31" t="str">
        <f>LEFT(TEXT(B4, "dddd"), 3)</f>
        <v>tis</v>
      </c>
      <c r="D4" s="32"/>
      <c r="E4" s="33">
        <v>1</v>
      </c>
      <c r="G4" s="19">
        <f>VLOOKUP($C4, anpassa!$B$15:$H$21, 2, FALSE)</f>
        <v>8.5</v>
      </c>
      <c r="H4" s="19">
        <f>VLOOKUP($C4, anpassa!$B$15:$H$21, 3, FALSE)</f>
        <v>16</v>
      </c>
      <c r="I4" s="19">
        <f>VLOOKUP($C4, anpassa!$B$15:$H$21, 4, FALSE)</f>
        <v>0</v>
      </c>
      <c r="J4" s="19">
        <f>VLOOKUP($C4, anpassa!$B$15:$H$21, 5, FALSE)</f>
        <v>0</v>
      </c>
      <c r="K4" s="19">
        <f>VLOOKUP($C4, anpassa!$B$15:$H$21, 6, FALSE)</f>
        <v>0</v>
      </c>
      <c r="L4" s="19">
        <f>VLOOKUP($C4, anpassa!$B$15:$H$21, 7, FALSE)</f>
        <v>0</v>
      </c>
      <c r="N4" s="23">
        <f t="shared" ref="N4:N34" si="0">(H4-G4)+(J4-I4)+(L4-K4)</f>
        <v>7.5</v>
      </c>
      <c r="O4" s="24">
        <f>IF(OR(C4="lör", C4="sön", E4="L"), 0, 8.5)</f>
        <v>8.5</v>
      </c>
      <c r="P4" s="21">
        <f>N4-O4</f>
        <v>-1</v>
      </c>
      <c r="R4" s="43"/>
      <c r="S4" s="1"/>
      <c r="T4" s="20"/>
    </row>
    <row r="5" spans="1:21" s="13" customFormat="1" ht="18" customHeight="1">
      <c r="A5" s="1"/>
      <c r="B5" s="26">
        <f>B4+1</f>
        <v>45840</v>
      </c>
      <c r="C5" s="31" t="str">
        <f t="shared" ref="C5:C34" si="1">LEFT(TEXT(B5, "dddd"), 3)</f>
        <v>ons</v>
      </c>
      <c r="D5" s="32"/>
      <c r="E5" s="33">
        <v>2</v>
      </c>
      <c r="G5" s="19">
        <f>VLOOKUP($C5, anpassa!$B$15:$H$21, 2, FALSE)</f>
        <v>8</v>
      </c>
      <c r="H5" s="19">
        <f>VLOOKUP($C5, anpassa!$B$15:$H$21, 3, FALSE)</f>
        <v>16</v>
      </c>
      <c r="I5" s="19">
        <f>VLOOKUP($C5, anpassa!$B$15:$H$21, 4, FALSE)</f>
        <v>19</v>
      </c>
      <c r="J5" s="19">
        <f>VLOOKUP($C5, anpassa!$B$15:$H$21, 5, FALSE)</f>
        <v>21</v>
      </c>
      <c r="K5" s="19">
        <f>VLOOKUP($C5, anpassa!$B$15:$H$21, 6, FALSE)</f>
        <v>0</v>
      </c>
      <c r="L5" s="19">
        <f>VLOOKUP($C5, anpassa!$B$15:$H$21, 7, FALSE)</f>
        <v>0</v>
      </c>
      <c r="N5" s="23">
        <f t="shared" si="0"/>
        <v>10</v>
      </c>
      <c r="O5" s="24">
        <f t="shared" ref="O5:O34" si="2">IF(OR(C5="lör", C5="sön", E5="L"), 0, 8.5)</f>
        <v>8.5</v>
      </c>
      <c r="P5" s="21">
        <f>(N5-O5)+P4</f>
        <v>0.5</v>
      </c>
      <c r="R5" s="43"/>
      <c r="S5" s="1"/>
    </row>
    <row r="6" spans="1:21" s="13" customFormat="1" ht="18" customHeight="1">
      <c r="A6" s="1"/>
      <c r="B6" s="26">
        <f t="shared" ref="B6:B34" si="3">B5+1</f>
        <v>45841</v>
      </c>
      <c r="C6" s="31" t="str">
        <f t="shared" si="1"/>
        <v>tor</v>
      </c>
      <c r="D6" s="32"/>
      <c r="E6" s="33">
        <v>3</v>
      </c>
      <c r="G6" s="19">
        <f>VLOOKUP($C6, anpassa!$B$15:$H$21, 2, FALSE)</f>
        <v>8</v>
      </c>
      <c r="H6" s="19">
        <f>VLOOKUP($C6, anpassa!$B$15:$H$21, 3, FALSE)</f>
        <v>17</v>
      </c>
      <c r="I6" s="19">
        <f>VLOOKUP($C6, anpassa!$B$15:$H$21, 4, FALSE)</f>
        <v>0</v>
      </c>
      <c r="J6" s="19">
        <f>VLOOKUP($C6, anpassa!$B$15:$H$21, 5, FALSE)</f>
        <v>0</v>
      </c>
      <c r="K6" s="19">
        <f>VLOOKUP($C6, anpassa!$B$15:$H$21, 6, FALSE)</f>
        <v>0</v>
      </c>
      <c r="L6" s="19">
        <f>VLOOKUP($C6, anpassa!$B$15:$H$21, 7, FALSE)</f>
        <v>0</v>
      </c>
      <c r="N6" s="23">
        <f t="shared" si="0"/>
        <v>9</v>
      </c>
      <c r="O6" s="24">
        <f t="shared" si="2"/>
        <v>8.5</v>
      </c>
      <c r="P6" s="21">
        <f t="shared" ref="P6:P34" si="4">(N6-O6)+P5</f>
        <v>1</v>
      </c>
      <c r="R6" s="43"/>
      <c r="S6" s="1"/>
      <c r="U6" s="3"/>
    </row>
    <row r="7" spans="1:21" s="13" customFormat="1" ht="18" customHeight="1">
      <c r="A7" s="1"/>
      <c r="B7" s="26">
        <f t="shared" si="3"/>
        <v>45842</v>
      </c>
      <c r="C7" s="31" t="str">
        <f t="shared" si="1"/>
        <v>fre</v>
      </c>
      <c r="D7" s="32"/>
      <c r="E7" s="33">
        <v>4</v>
      </c>
      <c r="G7" s="19">
        <f>VLOOKUP($C7, anpassa!$B$15:$H$21, 2, FALSE)</f>
        <v>8</v>
      </c>
      <c r="H7" s="19">
        <f>VLOOKUP($C7, anpassa!$B$15:$H$21, 3, FALSE)</f>
        <v>15</v>
      </c>
      <c r="I7" s="19">
        <f>VLOOKUP($C7, anpassa!$B$15:$H$21, 4, FALSE)</f>
        <v>0</v>
      </c>
      <c r="J7" s="19">
        <f>VLOOKUP($C7, anpassa!$B$15:$H$21, 5, FALSE)</f>
        <v>0</v>
      </c>
      <c r="K7" s="19">
        <f>VLOOKUP($C7, anpassa!$B$15:$H$21, 6, FALSE)</f>
        <v>0</v>
      </c>
      <c r="L7" s="19">
        <f>VLOOKUP($C7, anpassa!$B$15:$H$21, 7, FALSE)</f>
        <v>0</v>
      </c>
      <c r="N7" s="23">
        <f t="shared" si="0"/>
        <v>7</v>
      </c>
      <c r="O7" s="24">
        <f t="shared" si="2"/>
        <v>8.5</v>
      </c>
      <c r="P7" s="21">
        <f t="shared" si="4"/>
        <v>-0.5</v>
      </c>
      <c r="R7" s="43"/>
      <c r="S7" s="1"/>
    </row>
    <row r="8" spans="1:21" s="13" customFormat="1" ht="18" customHeight="1">
      <c r="A8" s="1"/>
      <c r="B8" s="26">
        <f t="shared" si="3"/>
        <v>45843</v>
      </c>
      <c r="C8" s="31" t="str">
        <f t="shared" si="1"/>
        <v>lör</v>
      </c>
      <c r="D8" s="32"/>
      <c r="E8" s="33">
        <v>5</v>
      </c>
      <c r="G8" s="19">
        <f>VLOOKUP($C8, anpassa!$B$15:$H$21, 2, FALSE)</f>
        <v>0</v>
      </c>
      <c r="H8" s="19">
        <f>VLOOKUP($C8, anpassa!$B$15:$H$21, 3, FALSE)</f>
        <v>0</v>
      </c>
      <c r="I8" s="19">
        <f>VLOOKUP($C8, anpassa!$B$15:$H$21, 4, FALSE)</f>
        <v>0</v>
      </c>
      <c r="J8" s="19">
        <f>VLOOKUP($C8, anpassa!$B$15:$H$21, 5, FALSE)</f>
        <v>0</v>
      </c>
      <c r="K8" s="19">
        <f>VLOOKUP($C8, anpassa!$B$15:$H$21, 6, FALSE)</f>
        <v>0</v>
      </c>
      <c r="L8" s="19">
        <f>VLOOKUP($C8, anpassa!$B$15:$H$21, 7, FALSE)</f>
        <v>0</v>
      </c>
      <c r="N8" s="23">
        <f t="shared" si="0"/>
        <v>0</v>
      </c>
      <c r="O8" s="24">
        <f t="shared" si="2"/>
        <v>0</v>
      </c>
      <c r="P8" s="21">
        <f t="shared" si="4"/>
        <v>-0.5</v>
      </c>
      <c r="R8" s="43"/>
      <c r="S8" s="1"/>
    </row>
    <row r="9" spans="1:21" s="2" customFormat="1" ht="18" customHeight="1">
      <c r="A9" s="1"/>
      <c r="B9" s="26">
        <f t="shared" si="3"/>
        <v>45844</v>
      </c>
      <c r="C9" s="31" t="str">
        <f t="shared" si="1"/>
        <v>sön</v>
      </c>
      <c r="D9" s="34"/>
      <c r="E9" s="33">
        <v>6</v>
      </c>
      <c r="G9" s="19">
        <f>VLOOKUP($C9, anpassa!$B$15:$H$21, 2, FALSE)</f>
        <v>19</v>
      </c>
      <c r="H9" s="19">
        <f>VLOOKUP($C9, anpassa!$B$15:$H$21, 3, FALSE)</f>
        <v>21</v>
      </c>
      <c r="I9" s="19">
        <f>VLOOKUP($C9, anpassa!$B$15:$H$21, 4, FALSE)</f>
        <v>0</v>
      </c>
      <c r="J9" s="19">
        <f>VLOOKUP($C9, anpassa!$B$15:$H$21, 5, FALSE)</f>
        <v>0</v>
      </c>
      <c r="K9" s="19">
        <f>VLOOKUP($C9, anpassa!$B$15:$H$21, 6, FALSE)</f>
        <v>0</v>
      </c>
      <c r="L9" s="19">
        <f>VLOOKUP($C9, anpassa!$B$15:$H$21, 7, FALSE)</f>
        <v>0</v>
      </c>
      <c r="N9" s="23">
        <f t="shared" si="0"/>
        <v>2</v>
      </c>
      <c r="O9" s="24">
        <f t="shared" si="2"/>
        <v>0</v>
      </c>
      <c r="P9" s="21">
        <f t="shared" si="4"/>
        <v>1.5</v>
      </c>
      <c r="R9" s="43"/>
      <c r="S9" s="1"/>
    </row>
    <row r="10" spans="1:21" s="2" customFormat="1" ht="18" customHeight="1">
      <c r="A10" s="1"/>
      <c r="B10" s="26">
        <f t="shared" si="3"/>
        <v>45845</v>
      </c>
      <c r="C10" s="31" t="str">
        <f t="shared" si="1"/>
        <v>mån</v>
      </c>
      <c r="D10" s="34"/>
      <c r="E10" s="33">
        <v>7</v>
      </c>
      <c r="G10" s="19">
        <f>VLOOKUP($C10, anpassa!$B$15:$H$21, 2, FALSE)</f>
        <v>8</v>
      </c>
      <c r="H10" s="19">
        <f>VLOOKUP($C10, anpassa!$B$15:$H$21, 3, FALSE)</f>
        <v>16</v>
      </c>
      <c r="I10" s="19">
        <f>VLOOKUP($C10, anpassa!$B$15:$H$21, 4, FALSE)</f>
        <v>0</v>
      </c>
      <c r="J10" s="19">
        <f>VLOOKUP($C10, anpassa!$B$15:$H$21, 5, FALSE)</f>
        <v>0</v>
      </c>
      <c r="K10" s="19">
        <f>VLOOKUP($C10, anpassa!$B$15:$H$21, 6, FALSE)</f>
        <v>0</v>
      </c>
      <c r="L10" s="19">
        <f>VLOOKUP($C10, anpassa!$B$15:$H$21, 7, FALSE)</f>
        <v>0</v>
      </c>
      <c r="N10" s="23">
        <f t="shared" si="0"/>
        <v>8</v>
      </c>
      <c r="O10" s="24">
        <f t="shared" si="2"/>
        <v>8.5</v>
      </c>
      <c r="P10" s="21">
        <f t="shared" si="4"/>
        <v>1</v>
      </c>
      <c r="R10" s="43"/>
      <c r="S10" s="1"/>
    </row>
    <row r="11" spans="1:21" s="2" customFormat="1" ht="18" customHeight="1">
      <c r="A11" s="1"/>
      <c r="B11" s="26">
        <f t="shared" si="3"/>
        <v>45846</v>
      </c>
      <c r="C11" s="31" t="str">
        <f t="shared" si="1"/>
        <v>tis</v>
      </c>
      <c r="D11" s="34"/>
      <c r="E11" s="33">
        <v>8</v>
      </c>
      <c r="G11" s="19">
        <f>VLOOKUP($C11, anpassa!$B$15:$H$21, 2, FALSE)</f>
        <v>8.5</v>
      </c>
      <c r="H11" s="19">
        <f>VLOOKUP($C11, anpassa!$B$15:$H$21, 3, FALSE)</f>
        <v>16</v>
      </c>
      <c r="I11" s="19">
        <f>VLOOKUP($C11, anpassa!$B$15:$H$21, 4, FALSE)</f>
        <v>0</v>
      </c>
      <c r="J11" s="19">
        <f>VLOOKUP($C11, anpassa!$B$15:$H$21, 5, FALSE)</f>
        <v>0</v>
      </c>
      <c r="K11" s="19">
        <f>VLOOKUP($C11, anpassa!$B$15:$H$21, 6, FALSE)</f>
        <v>0</v>
      </c>
      <c r="L11" s="19">
        <f>VLOOKUP($C11, anpassa!$B$15:$H$21, 7, FALSE)</f>
        <v>0</v>
      </c>
      <c r="N11" s="23">
        <f t="shared" si="0"/>
        <v>7.5</v>
      </c>
      <c r="O11" s="24">
        <f t="shared" si="2"/>
        <v>8.5</v>
      </c>
      <c r="P11" s="21">
        <f t="shared" si="4"/>
        <v>0</v>
      </c>
      <c r="R11" s="43"/>
      <c r="S11" s="1"/>
    </row>
    <row r="12" spans="1:21" s="15" customFormat="1" ht="18" customHeight="1">
      <c r="A12" s="14"/>
      <c r="B12" s="26">
        <f t="shared" si="3"/>
        <v>45847</v>
      </c>
      <c r="C12" s="31" t="str">
        <f t="shared" si="1"/>
        <v>ons</v>
      </c>
      <c r="D12" s="35"/>
      <c r="E12" s="33">
        <v>9</v>
      </c>
      <c r="G12" s="19">
        <f>VLOOKUP($C12, anpassa!$B$15:$H$21, 2, FALSE)</f>
        <v>8</v>
      </c>
      <c r="H12" s="19">
        <f>VLOOKUP($C12, anpassa!$B$15:$H$21, 3, FALSE)</f>
        <v>16</v>
      </c>
      <c r="I12" s="19">
        <f>VLOOKUP($C12, anpassa!$B$15:$H$21, 4, FALSE)</f>
        <v>19</v>
      </c>
      <c r="J12" s="19">
        <f>VLOOKUP($C12, anpassa!$B$15:$H$21, 5, FALSE)</f>
        <v>21</v>
      </c>
      <c r="K12" s="19">
        <f>VLOOKUP($C12, anpassa!$B$15:$H$21, 6, FALSE)</f>
        <v>0</v>
      </c>
      <c r="L12" s="19">
        <f>VLOOKUP($C12, anpassa!$B$15:$H$21, 7, FALSE)</f>
        <v>0</v>
      </c>
      <c r="N12" s="23">
        <f t="shared" si="0"/>
        <v>10</v>
      </c>
      <c r="O12" s="24">
        <f t="shared" si="2"/>
        <v>8.5</v>
      </c>
      <c r="P12" s="21">
        <f t="shared" si="4"/>
        <v>1.5</v>
      </c>
      <c r="R12" s="43"/>
    </row>
    <row r="13" spans="1:21" s="15" customFormat="1" ht="18" customHeight="1">
      <c r="A13" s="14"/>
      <c r="B13" s="26">
        <f t="shared" si="3"/>
        <v>45848</v>
      </c>
      <c r="C13" s="31" t="str">
        <f t="shared" si="1"/>
        <v>tor</v>
      </c>
      <c r="D13" s="35"/>
      <c r="E13" s="33">
        <v>10</v>
      </c>
      <c r="G13" s="19">
        <f>VLOOKUP($C13, anpassa!$B$15:$H$21, 2, FALSE)</f>
        <v>8</v>
      </c>
      <c r="H13" s="19">
        <f>VLOOKUP($C13, anpassa!$B$15:$H$21, 3, FALSE)</f>
        <v>17</v>
      </c>
      <c r="I13" s="19">
        <f>VLOOKUP($C13, anpassa!$B$15:$H$21, 4, FALSE)</f>
        <v>0</v>
      </c>
      <c r="J13" s="19">
        <f>VLOOKUP($C13, anpassa!$B$15:$H$21, 5, FALSE)</f>
        <v>0</v>
      </c>
      <c r="K13" s="19">
        <f>VLOOKUP($C13, anpassa!$B$15:$H$21, 6, FALSE)</f>
        <v>0</v>
      </c>
      <c r="L13" s="19">
        <f>VLOOKUP($C13, anpassa!$B$15:$H$21, 7, FALSE)</f>
        <v>0</v>
      </c>
      <c r="N13" s="23">
        <f t="shared" si="0"/>
        <v>9</v>
      </c>
      <c r="O13" s="24">
        <f t="shared" si="2"/>
        <v>8.5</v>
      </c>
      <c r="P13" s="21">
        <f t="shared" si="4"/>
        <v>2</v>
      </c>
      <c r="R13" s="43"/>
    </row>
    <row r="14" spans="1:21" s="13" customFormat="1" ht="18" customHeight="1">
      <c r="A14" s="1"/>
      <c r="B14" s="26">
        <f t="shared" si="3"/>
        <v>45849</v>
      </c>
      <c r="C14" s="31" t="str">
        <f t="shared" si="1"/>
        <v>fre</v>
      </c>
      <c r="D14" s="32"/>
      <c r="E14" s="33">
        <v>11</v>
      </c>
      <c r="G14" s="19">
        <f>VLOOKUP($C14, anpassa!$B$15:$H$21, 2, FALSE)</f>
        <v>8</v>
      </c>
      <c r="H14" s="19">
        <f>VLOOKUP($C14, anpassa!$B$15:$H$21, 3, FALSE)</f>
        <v>15</v>
      </c>
      <c r="I14" s="19">
        <f>VLOOKUP($C14, anpassa!$B$15:$H$21, 4, FALSE)</f>
        <v>0</v>
      </c>
      <c r="J14" s="19">
        <f>VLOOKUP($C14, anpassa!$B$15:$H$21, 5, FALSE)</f>
        <v>0</v>
      </c>
      <c r="K14" s="19">
        <f>VLOOKUP($C14, anpassa!$B$15:$H$21, 6, FALSE)</f>
        <v>0</v>
      </c>
      <c r="L14" s="19">
        <f>VLOOKUP($C14, anpassa!$B$15:$H$21, 7, FALSE)</f>
        <v>0</v>
      </c>
      <c r="N14" s="23">
        <f t="shared" si="0"/>
        <v>7</v>
      </c>
      <c r="O14" s="24">
        <f t="shared" si="2"/>
        <v>8.5</v>
      </c>
      <c r="P14" s="21">
        <f t="shared" si="4"/>
        <v>0.5</v>
      </c>
      <c r="R14" s="43"/>
      <c r="S14" s="1"/>
    </row>
    <row r="15" spans="1:21" s="13" customFormat="1" ht="18" customHeight="1">
      <c r="A15" s="1"/>
      <c r="B15" s="26">
        <f t="shared" si="3"/>
        <v>45850</v>
      </c>
      <c r="C15" s="31" t="str">
        <f t="shared" si="1"/>
        <v>lör</v>
      </c>
      <c r="D15" s="32"/>
      <c r="E15" s="33">
        <v>12</v>
      </c>
      <c r="G15" s="19">
        <f>VLOOKUP($C15, anpassa!$B$15:$H$21, 2, FALSE)</f>
        <v>0</v>
      </c>
      <c r="H15" s="19">
        <f>VLOOKUP($C15, anpassa!$B$15:$H$21, 3, FALSE)</f>
        <v>0</v>
      </c>
      <c r="I15" s="19">
        <f>VLOOKUP($C15, anpassa!$B$15:$H$21, 4, FALSE)</f>
        <v>0</v>
      </c>
      <c r="J15" s="19">
        <f>VLOOKUP($C15, anpassa!$B$15:$H$21, 5, FALSE)</f>
        <v>0</v>
      </c>
      <c r="K15" s="19">
        <f>VLOOKUP($C15, anpassa!$B$15:$H$21, 6, FALSE)</f>
        <v>0</v>
      </c>
      <c r="L15" s="19">
        <f>VLOOKUP($C15, anpassa!$B$15:$H$21, 7, FALSE)</f>
        <v>0</v>
      </c>
      <c r="N15" s="23">
        <f t="shared" si="0"/>
        <v>0</v>
      </c>
      <c r="O15" s="24">
        <f t="shared" si="2"/>
        <v>0</v>
      </c>
      <c r="P15" s="21">
        <f t="shared" si="4"/>
        <v>0.5</v>
      </c>
      <c r="R15" s="43"/>
      <c r="S15" s="1"/>
    </row>
    <row r="16" spans="1:21" s="13" customFormat="1" ht="18" customHeight="1">
      <c r="A16" s="1"/>
      <c r="B16" s="26">
        <f t="shared" si="3"/>
        <v>45851</v>
      </c>
      <c r="C16" s="31" t="str">
        <f t="shared" si="1"/>
        <v>sön</v>
      </c>
      <c r="D16" s="32"/>
      <c r="E16" s="33">
        <v>13</v>
      </c>
      <c r="G16" s="19">
        <f>VLOOKUP($C16, anpassa!$B$15:$H$21, 2, FALSE)</f>
        <v>19</v>
      </c>
      <c r="H16" s="19">
        <f>VLOOKUP($C16, anpassa!$B$15:$H$21, 3, FALSE)</f>
        <v>21</v>
      </c>
      <c r="I16" s="19">
        <f>VLOOKUP($C16, anpassa!$B$15:$H$21, 4, FALSE)</f>
        <v>0</v>
      </c>
      <c r="J16" s="19">
        <f>VLOOKUP($C16, anpassa!$B$15:$H$21, 5, FALSE)</f>
        <v>0</v>
      </c>
      <c r="K16" s="19">
        <f>VLOOKUP($C16, anpassa!$B$15:$H$21, 6, FALSE)</f>
        <v>0</v>
      </c>
      <c r="L16" s="19">
        <f>VLOOKUP($C16, anpassa!$B$15:$H$21, 7, FALSE)</f>
        <v>0</v>
      </c>
      <c r="N16" s="23">
        <f t="shared" si="0"/>
        <v>2</v>
      </c>
      <c r="O16" s="24">
        <f t="shared" si="2"/>
        <v>0</v>
      </c>
      <c r="P16" s="21">
        <f t="shared" si="4"/>
        <v>2.5</v>
      </c>
      <c r="R16" s="43"/>
      <c r="S16" s="1"/>
    </row>
    <row r="17" spans="1:19" s="13" customFormat="1" ht="18" customHeight="1">
      <c r="A17" s="1"/>
      <c r="B17" s="26">
        <f t="shared" si="3"/>
        <v>45852</v>
      </c>
      <c r="C17" s="31" t="str">
        <f t="shared" si="1"/>
        <v>mån</v>
      </c>
      <c r="D17" s="32"/>
      <c r="E17" s="33">
        <v>14</v>
      </c>
      <c r="G17" s="19">
        <f>VLOOKUP($C17, anpassa!$B$15:$H$21, 2, FALSE)</f>
        <v>8</v>
      </c>
      <c r="H17" s="19">
        <f>VLOOKUP($C17, anpassa!$B$15:$H$21, 3, FALSE)</f>
        <v>16</v>
      </c>
      <c r="I17" s="19">
        <f>VLOOKUP($C17, anpassa!$B$15:$H$21, 4, FALSE)</f>
        <v>0</v>
      </c>
      <c r="J17" s="19">
        <f>VLOOKUP($C17, anpassa!$B$15:$H$21, 5, FALSE)</f>
        <v>0</v>
      </c>
      <c r="K17" s="19">
        <f>VLOOKUP($C17, anpassa!$B$15:$H$21, 6, FALSE)</f>
        <v>0</v>
      </c>
      <c r="L17" s="19">
        <f>VLOOKUP($C17, anpassa!$B$15:$H$21, 7, FALSE)</f>
        <v>0</v>
      </c>
      <c r="N17" s="23">
        <f t="shared" si="0"/>
        <v>8</v>
      </c>
      <c r="O17" s="24">
        <f t="shared" si="2"/>
        <v>8.5</v>
      </c>
      <c r="P17" s="21">
        <f t="shared" si="4"/>
        <v>2</v>
      </c>
      <c r="R17" s="43"/>
      <c r="S17" s="1"/>
    </row>
    <row r="18" spans="1:19" s="2" customFormat="1" ht="18" customHeight="1">
      <c r="A18" s="1"/>
      <c r="B18" s="26">
        <f t="shared" si="3"/>
        <v>45853</v>
      </c>
      <c r="C18" s="31" t="str">
        <f t="shared" si="1"/>
        <v>tis</v>
      </c>
      <c r="D18" s="34"/>
      <c r="E18" s="33">
        <v>15</v>
      </c>
      <c r="G18" s="19">
        <f>VLOOKUP($C18, anpassa!$B$15:$H$21, 2, FALSE)</f>
        <v>8.5</v>
      </c>
      <c r="H18" s="19">
        <f>VLOOKUP($C18, anpassa!$B$15:$H$21, 3, FALSE)</f>
        <v>16</v>
      </c>
      <c r="I18" s="19">
        <f>VLOOKUP($C18, anpassa!$B$15:$H$21, 4, FALSE)</f>
        <v>0</v>
      </c>
      <c r="J18" s="19">
        <f>VLOOKUP($C18, anpassa!$B$15:$H$21, 5, FALSE)</f>
        <v>0</v>
      </c>
      <c r="K18" s="19">
        <f>VLOOKUP($C18, anpassa!$B$15:$H$21, 6, FALSE)</f>
        <v>0</v>
      </c>
      <c r="L18" s="19">
        <f>VLOOKUP($C18, anpassa!$B$15:$H$21, 7, FALSE)</f>
        <v>0</v>
      </c>
      <c r="N18" s="23">
        <f t="shared" si="0"/>
        <v>7.5</v>
      </c>
      <c r="O18" s="24">
        <f t="shared" si="2"/>
        <v>8.5</v>
      </c>
      <c r="P18" s="21">
        <f t="shared" si="4"/>
        <v>1</v>
      </c>
      <c r="R18" s="43"/>
      <c r="S18" s="1"/>
    </row>
    <row r="19" spans="1:19" s="2" customFormat="1" ht="18" customHeight="1">
      <c r="A19" s="1"/>
      <c r="B19" s="26">
        <f t="shared" si="3"/>
        <v>45854</v>
      </c>
      <c r="C19" s="31" t="str">
        <f t="shared" si="1"/>
        <v>ons</v>
      </c>
      <c r="D19" s="34"/>
      <c r="E19" s="33">
        <v>16</v>
      </c>
      <c r="G19" s="19">
        <f>VLOOKUP($C19, anpassa!$B$15:$H$21, 2, FALSE)</f>
        <v>8</v>
      </c>
      <c r="H19" s="19">
        <f>VLOOKUP($C19, anpassa!$B$15:$H$21, 3, FALSE)</f>
        <v>16</v>
      </c>
      <c r="I19" s="19">
        <f>VLOOKUP($C19, anpassa!$B$15:$H$21, 4, FALSE)</f>
        <v>19</v>
      </c>
      <c r="J19" s="19">
        <f>VLOOKUP($C19, anpassa!$B$15:$H$21, 5, FALSE)</f>
        <v>21</v>
      </c>
      <c r="K19" s="19">
        <f>VLOOKUP($C19, anpassa!$B$15:$H$21, 6, FALSE)</f>
        <v>0</v>
      </c>
      <c r="L19" s="19">
        <f>VLOOKUP($C19, anpassa!$B$15:$H$21, 7, FALSE)</f>
        <v>0</v>
      </c>
      <c r="N19" s="23">
        <f t="shared" si="0"/>
        <v>10</v>
      </c>
      <c r="O19" s="24">
        <f t="shared" si="2"/>
        <v>8.5</v>
      </c>
      <c r="P19" s="21">
        <f t="shared" si="4"/>
        <v>2.5</v>
      </c>
      <c r="R19" s="43"/>
      <c r="S19" s="1"/>
    </row>
    <row r="20" spans="1:19" s="2" customFormat="1" ht="18" customHeight="1">
      <c r="A20" s="1"/>
      <c r="B20" s="26">
        <f t="shared" si="3"/>
        <v>45855</v>
      </c>
      <c r="C20" s="31" t="str">
        <f t="shared" si="1"/>
        <v>tor</v>
      </c>
      <c r="D20" s="34"/>
      <c r="E20" s="33">
        <v>17</v>
      </c>
      <c r="G20" s="19">
        <f>VLOOKUP($C20, anpassa!$B$15:$H$21, 2, FALSE)</f>
        <v>8</v>
      </c>
      <c r="H20" s="19">
        <f>VLOOKUP($C20, anpassa!$B$15:$H$21, 3, FALSE)</f>
        <v>17</v>
      </c>
      <c r="I20" s="19">
        <f>VLOOKUP($C20, anpassa!$B$15:$H$21, 4, FALSE)</f>
        <v>0</v>
      </c>
      <c r="J20" s="19">
        <f>VLOOKUP($C20, anpassa!$B$15:$H$21, 5, FALSE)</f>
        <v>0</v>
      </c>
      <c r="K20" s="19">
        <f>VLOOKUP($C20, anpassa!$B$15:$H$21, 6, FALSE)</f>
        <v>0</v>
      </c>
      <c r="L20" s="19">
        <f>VLOOKUP($C20, anpassa!$B$15:$H$21, 7, FALSE)</f>
        <v>0</v>
      </c>
      <c r="N20" s="23">
        <f t="shared" si="0"/>
        <v>9</v>
      </c>
      <c r="O20" s="24">
        <f t="shared" si="2"/>
        <v>8.5</v>
      </c>
      <c r="P20" s="21">
        <f t="shared" si="4"/>
        <v>3</v>
      </c>
      <c r="R20" s="43"/>
      <c r="S20" s="1"/>
    </row>
    <row r="21" spans="1:19" s="2" customFormat="1" ht="18" customHeight="1">
      <c r="A21" s="1"/>
      <c r="B21" s="26">
        <f t="shared" si="3"/>
        <v>45856</v>
      </c>
      <c r="C21" s="31" t="str">
        <f t="shared" si="1"/>
        <v>fre</v>
      </c>
      <c r="D21" s="34"/>
      <c r="E21" s="33">
        <v>18</v>
      </c>
      <c r="G21" s="19">
        <f>VLOOKUP($C21, anpassa!$B$15:$H$21, 2, FALSE)</f>
        <v>8</v>
      </c>
      <c r="H21" s="19">
        <f>VLOOKUP($C21, anpassa!$B$15:$H$21, 3, FALSE)</f>
        <v>15</v>
      </c>
      <c r="I21" s="19">
        <f>VLOOKUP($C21, anpassa!$B$15:$H$21, 4, FALSE)</f>
        <v>0</v>
      </c>
      <c r="J21" s="19">
        <f>VLOOKUP($C21, anpassa!$B$15:$H$21, 5, FALSE)</f>
        <v>0</v>
      </c>
      <c r="K21" s="19">
        <f>VLOOKUP($C21, anpassa!$B$15:$H$21, 6, FALSE)</f>
        <v>0</v>
      </c>
      <c r="L21" s="19">
        <f>VLOOKUP($C21, anpassa!$B$15:$H$21, 7, FALSE)</f>
        <v>0</v>
      </c>
      <c r="N21" s="23">
        <f t="shared" si="0"/>
        <v>7</v>
      </c>
      <c r="O21" s="24">
        <f t="shared" si="2"/>
        <v>8.5</v>
      </c>
      <c r="P21" s="21">
        <f t="shared" si="4"/>
        <v>1.5</v>
      </c>
      <c r="R21" s="43"/>
      <c r="S21" s="1"/>
    </row>
    <row r="22" spans="1:19" s="2" customFormat="1" ht="18" customHeight="1">
      <c r="A22" s="1"/>
      <c r="B22" s="26">
        <f t="shared" si="3"/>
        <v>45857</v>
      </c>
      <c r="C22" s="31" t="str">
        <f t="shared" si="1"/>
        <v>lör</v>
      </c>
      <c r="D22" s="34"/>
      <c r="E22" s="33">
        <v>19</v>
      </c>
      <c r="G22" s="19">
        <f>VLOOKUP($C22, anpassa!$B$15:$H$21, 2, FALSE)</f>
        <v>0</v>
      </c>
      <c r="H22" s="19">
        <f>VLOOKUP($C22, anpassa!$B$15:$H$21, 3, FALSE)</f>
        <v>0</v>
      </c>
      <c r="I22" s="19">
        <f>VLOOKUP($C22, anpassa!$B$15:$H$21, 4, FALSE)</f>
        <v>0</v>
      </c>
      <c r="J22" s="19">
        <f>VLOOKUP($C22, anpassa!$B$15:$H$21, 5, FALSE)</f>
        <v>0</v>
      </c>
      <c r="K22" s="19">
        <f>VLOOKUP($C22, anpassa!$B$15:$H$21, 6, FALSE)</f>
        <v>0</v>
      </c>
      <c r="L22" s="19">
        <f>VLOOKUP($C22, anpassa!$B$15:$H$21, 7, FALSE)</f>
        <v>0</v>
      </c>
      <c r="N22" s="23">
        <f t="shared" si="0"/>
        <v>0</v>
      </c>
      <c r="O22" s="24">
        <f t="shared" si="2"/>
        <v>0</v>
      </c>
      <c r="P22" s="21">
        <f t="shared" si="4"/>
        <v>1.5</v>
      </c>
      <c r="R22" s="43"/>
      <c r="S22" s="1"/>
    </row>
    <row r="23" spans="1:19" s="2" customFormat="1" ht="18" customHeight="1">
      <c r="A23" s="1"/>
      <c r="B23" s="26">
        <f t="shared" si="3"/>
        <v>45858</v>
      </c>
      <c r="C23" s="31" t="str">
        <f t="shared" si="1"/>
        <v>sön</v>
      </c>
      <c r="D23" s="34"/>
      <c r="E23" s="33">
        <v>20</v>
      </c>
      <c r="G23" s="19">
        <f>VLOOKUP($C23, anpassa!$B$15:$H$21, 2, FALSE)</f>
        <v>19</v>
      </c>
      <c r="H23" s="19">
        <f>VLOOKUP($C23, anpassa!$B$15:$H$21, 3, FALSE)</f>
        <v>21</v>
      </c>
      <c r="I23" s="19">
        <f>VLOOKUP($C23, anpassa!$B$15:$H$21, 4, FALSE)</f>
        <v>0</v>
      </c>
      <c r="J23" s="19">
        <f>VLOOKUP($C23, anpassa!$B$15:$H$21, 5, FALSE)</f>
        <v>0</v>
      </c>
      <c r="K23" s="19">
        <f>VLOOKUP($C23, anpassa!$B$15:$H$21, 6, FALSE)</f>
        <v>0</v>
      </c>
      <c r="L23" s="19">
        <f>VLOOKUP($C23, anpassa!$B$15:$H$21, 7, FALSE)</f>
        <v>0</v>
      </c>
      <c r="N23" s="23">
        <f t="shared" si="0"/>
        <v>2</v>
      </c>
      <c r="O23" s="24">
        <f t="shared" si="2"/>
        <v>0</v>
      </c>
      <c r="P23" s="21">
        <f t="shared" si="4"/>
        <v>3.5</v>
      </c>
      <c r="R23" s="43"/>
      <c r="S23" s="1"/>
    </row>
    <row r="24" spans="1:19" s="15" customFormat="1" ht="18" customHeight="1">
      <c r="A24" s="14"/>
      <c r="B24" s="26">
        <f t="shared" si="3"/>
        <v>45859</v>
      </c>
      <c r="C24" s="31" t="str">
        <f t="shared" si="1"/>
        <v>mån</v>
      </c>
      <c r="D24" s="35"/>
      <c r="E24" s="33">
        <v>21</v>
      </c>
      <c r="G24" s="19">
        <f>VLOOKUP($C24, anpassa!$B$15:$H$21, 2, FALSE)</f>
        <v>8</v>
      </c>
      <c r="H24" s="19">
        <f>VLOOKUP($C24, anpassa!$B$15:$H$21, 3, FALSE)</f>
        <v>16</v>
      </c>
      <c r="I24" s="19">
        <f>VLOOKUP($C24, anpassa!$B$15:$H$21, 4, FALSE)</f>
        <v>0</v>
      </c>
      <c r="J24" s="19">
        <f>VLOOKUP($C24, anpassa!$B$15:$H$21, 5, FALSE)</f>
        <v>0</v>
      </c>
      <c r="K24" s="19">
        <f>VLOOKUP($C24, anpassa!$B$15:$H$21, 6, FALSE)</f>
        <v>0</v>
      </c>
      <c r="L24" s="19">
        <f>VLOOKUP($C24, anpassa!$B$15:$H$21, 7, FALSE)</f>
        <v>0</v>
      </c>
      <c r="N24" s="23">
        <f t="shared" si="0"/>
        <v>8</v>
      </c>
      <c r="O24" s="24">
        <f t="shared" si="2"/>
        <v>8.5</v>
      </c>
      <c r="P24" s="21">
        <f t="shared" si="4"/>
        <v>3</v>
      </c>
      <c r="R24" s="43"/>
    </row>
    <row r="25" spans="1:19" s="15" customFormat="1" ht="18" customHeight="1">
      <c r="A25" s="14"/>
      <c r="B25" s="26">
        <f t="shared" si="3"/>
        <v>45860</v>
      </c>
      <c r="C25" s="31" t="str">
        <f t="shared" si="1"/>
        <v>tis</v>
      </c>
      <c r="D25" s="35"/>
      <c r="E25" s="33">
        <v>22</v>
      </c>
      <c r="G25" s="19">
        <f>VLOOKUP($C25, anpassa!$B$15:$H$21, 2, FALSE)</f>
        <v>8.5</v>
      </c>
      <c r="H25" s="19">
        <f>VLOOKUP($C25, anpassa!$B$15:$H$21, 3, FALSE)</f>
        <v>16</v>
      </c>
      <c r="I25" s="19">
        <f>VLOOKUP($C25, anpassa!$B$15:$H$21, 4, FALSE)</f>
        <v>0</v>
      </c>
      <c r="J25" s="19">
        <f>VLOOKUP($C25, anpassa!$B$15:$H$21, 5, FALSE)</f>
        <v>0</v>
      </c>
      <c r="K25" s="19">
        <f>VLOOKUP($C25, anpassa!$B$15:$H$21, 6, FALSE)</f>
        <v>0</v>
      </c>
      <c r="L25" s="19">
        <f>VLOOKUP($C25, anpassa!$B$15:$H$21, 7, FALSE)</f>
        <v>0</v>
      </c>
      <c r="N25" s="23">
        <f t="shared" si="0"/>
        <v>7.5</v>
      </c>
      <c r="O25" s="24">
        <f t="shared" si="2"/>
        <v>8.5</v>
      </c>
      <c r="P25" s="21">
        <f t="shared" si="4"/>
        <v>2</v>
      </c>
      <c r="R25" s="43"/>
    </row>
    <row r="26" spans="1:19" s="2" customFormat="1" ht="18" customHeight="1">
      <c r="A26" s="1"/>
      <c r="B26" s="26">
        <f t="shared" si="3"/>
        <v>45861</v>
      </c>
      <c r="C26" s="31" t="str">
        <f t="shared" si="1"/>
        <v>ons</v>
      </c>
      <c r="D26" s="34"/>
      <c r="E26" s="33">
        <v>23</v>
      </c>
      <c r="G26" s="19">
        <f>VLOOKUP($C26, anpassa!$B$15:$H$21, 2, FALSE)</f>
        <v>8</v>
      </c>
      <c r="H26" s="19">
        <f>VLOOKUP($C26, anpassa!$B$15:$H$21, 3, FALSE)</f>
        <v>16</v>
      </c>
      <c r="I26" s="19">
        <f>VLOOKUP($C26, anpassa!$B$15:$H$21, 4, FALSE)</f>
        <v>19</v>
      </c>
      <c r="J26" s="19">
        <f>VLOOKUP($C26, anpassa!$B$15:$H$21, 5, FALSE)</f>
        <v>21</v>
      </c>
      <c r="K26" s="19">
        <f>VLOOKUP($C26, anpassa!$B$15:$H$21, 6, FALSE)</f>
        <v>0</v>
      </c>
      <c r="L26" s="19">
        <f>VLOOKUP($C26, anpassa!$B$15:$H$21, 7, FALSE)</f>
        <v>0</v>
      </c>
      <c r="N26" s="23">
        <f t="shared" si="0"/>
        <v>10</v>
      </c>
      <c r="O26" s="24">
        <f t="shared" si="2"/>
        <v>8.5</v>
      </c>
      <c r="P26" s="21">
        <f t="shared" si="4"/>
        <v>3.5</v>
      </c>
      <c r="R26" s="43"/>
      <c r="S26" s="1"/>
    </row>
    <row r="27" spans="1:19" s="2" customFormat="1" ht="18" customHeight="1">
      <c r="A27" s="1"/>
      <c r="B27" s="26">
        <f t="shared" si="3"/>
        <v>45862</v>
      </c>
      <c r="C27" s="31" t="str">
        <f t="shared" si="1"/>
        <v>tor</v>
      </c>
      <c r="D27" s="34"/>
      <c r="E27" s="33">
        <v>24</v>
      </c>
      <c r="G27" s="19">
        <f>VLOOKUP($C27, anpassa!$B$15:$H$21, 2, FALSE)</f>
        <v>8</v>
      </c>
      <c r="H27" s="19">
        <f>VLOOKUP($C27, anpassa!$B$15:$H$21, 3, FALSE)</f>
        <v>17</v>
      </c>
      <c r="I27" s="19">
        <f>VLOOKUP($C27, anpassa!$B$15:$H$21, 4, FALSE)</f>
        <v>0</v>
      </c>
      <c r="J27" s="19">
        <f>VLOOKUP($C27, anpassa!$B$15:$H$21, 5, FALSE)</f>
        <v>0</v>
      </c>
      <c r="K27" s="19">
        <f>VLOOKUP($C27, anpassa!$B$15:$H$21, 6, FALSE)</f>
        <v>0</v>
      </c>
      <c r="L27" s="19">
        <f>VLOOKUP($C27, anpassa!$B$15:$H$21, 7, FALSE)</f>
        <v>0</v>
      </c>
      <c r="N27" s="23">
        <f t="shared" si="0"/>
        <v>9</v>
      </c>
      <c r="O27" s="24">
        <f t="shared" si="2"/>
        <v>8.5</v>
      </c>
      <c r="P27" s="21">
        <f t="shared" si="4"/>
        <v>4</v>
      </c>
      <c r="R27" s="43"/>
      <c r="S27" s="1"/>
    </row>
    <row r="28" spans="1:19" s="2" customFormat="1" ht="18" customHeight="1">
      <c r="A28" s="1"/>
      <c r="B28" s="26">
        <f t="shared" si="3"/>
        <v>45863</v>
      </c>
      <c r="C28" s="31" t="str">
        <f t="shared" si="1"/>
        <v>fre</v>
      </c>
      <c r="D28" s="34"/>
      <c r="E28" s="33">
        <v>25</v>
      </c>
      <c r="G28" s="19">
        <f>VLOOKUP($C28, anpassa!$B$15:$H$21, 2, FALSE)</f>
        <v>8</v>
      </c>
      <c r="H28" s="19">
        <f>VLOOKUP($C28, anpassa!$B$15:$H$21, 3, FALSE)</f>
        <v>15</v>
      </c>
      <c r="I28" s="19">
        <f>VLOOKUP($C28, anpassa!$B$15:$H$21, 4, FALSE)</f>
        <v>0</v>
      </c>
      <c r="J28" s="19">
        <f>VLOOKUP($C28, anpassa!$B$15:$H$21, 5, FALSE)</f>
        <v>0</v>
      </c>
      <c r="K28" s="19">
        <f>VLOOKUP($C28, anpassa!$B$15:$H$21, 6, FALSE)</f>
        <v>0</v>
      </c>
      <c r="L28" s="19">
        <f>VLOOKUP($C28, anpassa!$B$15:$H$21, 7, FALSE)</f>
        <v>0</v>
      </c>
      <c r="N28" s="23">
        <f t="shared" si="0"/>
        <v>7</v>
      </c>
      <c r="O28" s="24">
        <f t="shared" si="2"/>
        <v>8.5</v>
      </c>
      <c r="P28" s="21">
        <f t="shared" si="4"/>
        <v>2.5</v>
      </c>
      <c r="R28" s="43"/>
      <c r="S28" s="1"/>
    </row>
    <row r="29" spans="1:19" s="2" customFormat="1" ht="18" customHeight="1">
      <c r="A29" s="1"/>
      <c r="B29" s="26">
        <f t="shared" si="3"/>
        <v>45864</v>
      </c>
      <c r="C29" s="31" t="str">
        <f t="shared" si="1"/>
        <v>lör</v>
      </c>
      <c r="D29" s="34"/>
      <c r="E29" s="33">
        <v>26</v>
      </c>
      <c r="G29" s="19">
        <f>VLOOKUP($C29, anpassa!$B$15:$H$21, 2, FALSE)</f>
        <v>0</v>
      </c>
      <c r="H29" s="19">
        <f>VLOOKUP($C29, anpassa!$B$15:$H$21, 3, FALSE)</f>
        <v>0</v>
      </c>
      <c r="I29" s="19">
        <f>VLOOKUP($C29, anpassa!$B$15:$H$21, 4, FALSE)</f>
        <v>0</v>
      </c>
      <c r="J29" s="19">
        <f>VLOOKUP($C29, anpassa!$B$15:$H$21, 5, FALSE)</f>
        <v>0</v>
      </c>
      <c r="K29" s="19">
        <f>VLOOKUP($C29, anpassa!$B$15:$H$21, 6, FALSE)</f>
        <v>0</v>
      </c>
      <c r="L29" s="19">
        <f>VLOOKUP($C29, anpassa!$B$15:$H$21, 7, FALSE)</f>
        <v>0</v>
      </c>
      <c r="N29" s="23">
        <f t="shared" si="0"/>
        <v>0</v>
      </c>
      <c r="O29" s="24">
        <f t="shared" si="2"/>
        <v>0</v>
      </c>
      <c r="P29" s="21">
        <f t="shared" si="4"/>
        <v>2.5</v>
      </c>
      <c r="R29" s="43"/>
      <c r="S29" s="1"/>
    </row>
    <row r="30" spans="1:19" s="2" customFormat="1" ht="18" customHeight="1">
      <c r="A30" s="1"/>
      <c r="B30" s="26">
        <f t="shared" si="3"/>
        <v>45865</v>
      </c>
      <c r="C30" s="31" t="str">
        <f t="shared" si="1"/>
        <v>sön</v>
      </c>
      <c r="D30" s="34"/>
      <c r="E30" s="33">
        <v>27</v>
      </c>
      <c r="G30" s="19">
        <f>VLOOKUP($C30, anpassa!$B$15:$H$21, 2, FALSE)</f>
        <v>19</v>
      </c>
      <c r="H30" s="19">
        <f>VLOOKUP($C30, anpassa!$B$15:$H$21, 3, FALSE)</f>
        <v>21</v>
      </c>
      <c r="I30" s="19">
        <f>VLOOKUP($C30, anpassa!$B$15:$H$21, 4, FALSE)</f>
        <v>0</v>
      </c>
      <c r="J30" s="19">
        <f>VLOOKUP($C30, anpassa!$B$15:$H$21, 5, FALSE)</f>
        <v>0</v>
      </c>
      <c r="K30" s="19">
        <f>VLOOKUP($C30, anpassa!$B$15:$H$21, 6, FALSE)</f>
        <v>0</v>
      </c>
      <c r="L30" s="19">
        <f>VLOOKUP($C30, anpassa!$B$15:$H$21, 7, FALSE)</f>
        <v>0</v>
      </c>
      <c r="N30" s="23">
        <f t="shared" si="0"/>
        <v>2</v>
      </c>
      <c r="O30" s="24">
        <f t="shared" si="2"/>
        <v>0</v>
      </c>
      <c r="P30" s="21">
        <f t="shared" si="4"/>
        <v>4.5</v>
      </c>
      <c r="R30" s="43"/>
      <c r="S30" s="1"/>
    </row>
    <row r="31" spans="1:19" s="2" customFormat="1" ht="18" customHeight="1">
      <c r="A31" s="1"/>
      <c r="B31" s="26">
        <f t="shared" si="3"/>
        <v>45866</v>
      </c>
      <c r="C31" s="31" t="str">
        <f t="shared" si="1"/>
        <v>mån</v>
      </c>
      <c r="D31" s="34"/>
      <c r="E31" s="33">
        <v>28</v>
      </c>
      <c r="G31" s="19">
        <f>VLOOKUP($C31, anpassa!$B$15:$H$21, 2, FALSE)</f>
        <v>8</v>
      </c>
      <c r="H31" s="19">
        <f>VLOOKUP($C31, anpassa!$B$15:$H$21, 3, FALSE)</f>
        <v>16</v>
      </c>
      <c r="I31" s="19">
        <f>VLOOKUP($C31, anpassa!$B$15:$H$21, 4, FALSE)</f>
        <v>0</v>
      </c>
      <c r="J31" s="19">
        <f>VLOOKUP($C31, anpassa!$B$15:$H$21, 5, FALSE)</f>
        <v>0</v>
      </c>
      <c r="K31" s="19">
        <f>VLOOKUP($C31, anpassa!$B$15:$H$21, 6, FALSE)</f>
        <v>0</v>
      </c>
      <c r="L31" s="19">
        <f>VLOOKUP($C31, anpassa!$B$15:$H$21, 7, FALSE)</f>
        <v>0</v>
      </c>
      <c r="N31" s="23">
        <f t="shared" si="0"/>
        <v>8</v>
      </c>
      <c r="O31" s="24">
        <f t="shared" si="2"/>
        <v>8.5</v>
      </c>
      <c r="P31" s="21">
        <f t="shared" si="4"/>
        <v>4</v>
      </c>
      <c r="R31" s="43"/>
      <c r="S31" s="1"/>
    </row>
    <row r="32" spans="1:19" s="2" customFormat="1" ht="18" customHeight="1">
      <c r="A32" s="1"/>
      <c r="B32" s="26">
        <f t="shared" si="3"/>
        <v>45867</v>
      </c>
      <c r="C32" s="31" t="str">
        <f t="shared" si="1"/>
        <v>tis</v>
      </c>
      <c r="D32" s="34"/>
      <c r="E32" s="33">
        <v>29</v>
      </c>
      <c r="G32" s="19">
        <f>VLOOKUP($C32, anpassa!$B$15:$H$21, 2, FALSE)</f>
        <v>8.5</v>
      </c>
      <c r="H32" s="19">
        <f>VLOOKUP($C32, anpassa!$B$15:$H$21, 3, FALSE)</f>
        <v>16</v>
      </c>
      <c r="I32" s="19">
        <f>VLOOKUP($C32, anpassa!$B$15:$H$21, 4, FALSE)</f>
        <v>0</v>
      </c>
      <c r="J32" s="19">
        <f>VLOOKUP($C32, anpassa!$B$15:$H$21, 5, FALSE)</f>
        <v>0</v>
      </c>
      <c r="K32" s="19">
        <f>VLOOKUP($C32, anpassa!$B$15:$H$21, 6, FALSE)</f>
        <v>0</v>
      </c>
      <c r="L32" s="19">
        <f>VLOOKUP($C32, anpassa!$B$15:$H$21, 7, FALSE)</f>
        <v>0</v>
      </c>
      <c r="N32" s="23">
        <f t="shared" si="0"/>
        <v>7.5</v>
      </c>
      <c r="O32" s="24">
        <f t="shared" si="2"/>
        <v>8.5</v>
      </c>
      <c r="P32" s="21">
        <f t="shared" si="4"/>
        <v>3</v>
      </c>
      <c r="R32" s="43"/>
      <c r="S32" s="1"/>
    </row>
    <row r="33" spans="1:19" s="2" customFormat="1" ht="18" customHeight="1">
      <c r="A33" s="1"/>
      <c r="B33" s="26">
        <f t="shared" si="3"/>
        <v>45868</v>
      </c>
      <c r="C33" s="31" t="str">
        <f t="shared" si="1"/>
        <v>ons</v>
      </c>
      <c r="D33" s="34"/>
      <c r="E33" s="33">
        <v>30</v>
      </c>
      <c r="G33" s="19">
        <f>VLOOKUP($C33, anpassa!$B$15:$H$21, 2, FALSE)</f>
        <v>8</v>
      </c>
      <c r="H33" s="19">
        <f>VLOOKUP($C33, anpassa!$B$15:$H$21, 3, FALSE)</f>
        <v>16</v>
      </c>
      <c r="I33" s="19">
        <f>VLOOKUP($C33, anpassa!$B$15:$H$21, 4, FALSE)</f>
        <v>19</v>
      </c>
      <c r="J33" s="19">
        <f>VLOOKUP($C33, anpassa!$B$15:$H$21, 5, FALSE)</f>
        <v>21</v>
      </c>
      <c r="K33" s="19">
        <f>VLOOKUP($C33, anpassa!$B$15:$H$21, 6, FALSE)</f>
        <v>0</v>
      </c>
      <c r="L33" s="19">
        <f>VLOOKUP($C33, anpassa!$B$15:$H$21, 7, FALSE)</f>
        <v>0</v>
      </c>
      <c r="N33" s="23">
        <f t="shared" si="0"/>
        <v>10</v>
      </c>
      <c r="O33" s="24">
        <f t="shared" si="2"/>
        <v>8.5</v>
      </c>
      <c r="P33" s="21">
        <f t="shared" si="4"/>
        <v>4.5</v>
      </c>
      <c r="R33" s="43"/>
      <c r="S33" s="1"/>
    </row>
    <row r="34" spans="1:19" s="2" customFormat="1" ht="18" customHeight="1">
      <c r="A34" s="1"/>
      <c r="B34" s="26">
        <f t="shared" si="3"/>
        <v>45869</v>
      </c>
      <c r="C34" s="31" t="str">
        <f t="shared" si="1"/>
        <v>tor</v>
      </c>
      <c r="D34" s="34"/>
      <c r="E34" s="33">
        <v>31</v>
      </c>
      <c r="G34" s="19">
        <f>VLOOKUP($C34, anpassa!$B$15:$H$21, 2, FALSE)</f>
        <v>8</v>
      </c>
      <c r="H34" s="19">
        <f>VLOOKUP($C34, anpassa!$B$15:$H$21, 3, FALSE)</f>
        <v>17</v>
      </c>
      <c r="I34" s="19">
        <f>VLOOKUP($C34, anpassa!$B$15:$H$21, 4, FALSE)</f>
        <v>0</v>
      </c>
      <c r="J34" s="19">
        <f>VLOOKUP($C34, anpassa!$B$15:$H$21, 5, FALSE)</f>
        <v>0</v>
      </c>
      <c r="K34" s="19">
        <f>VLOOKUP($C34, anpassa!$B$15:$H$21, 6, FALSE)</f>
        <v>0</v>
      </c>
      <c r="L34" s="19">
        <f>VLOOKUP($C34, anpassa!$B$15:$H$21, 7, FALSE)</f>
        <v>0</v>
      </c>
      <c r="N34" s="23">
        <f t="shared" si="0"/>
        <v>9</v>
      </c>
      <c r="O34" s="24">
        <f t="shared" si="2"/>
        <v>8.5</v>
      </c>
      <c r="P34" s="21">
        <f t="shared" si="4"/>
        <v>5</v>
      </c>
      <c r="R34" s="43"/>
      <c r="S34" s="1"/>
    </row>
    <row r="35" spans="1:19" ht="22" customHeight="1">
      <c r="O35" s="50" t="s">
        <v>20</v>
      </c>
      <c r="P35" s="22">
        <f>P34</f>
        <v>5</v>
      </c>
    </row>
    <row r="36" spans="1:19" ht="22" customHeight="1">
      <c r="B36" s="14" t="s">
        <v>11</v>
      </c>
      <c r="G36" s="51" t="s">
        <v>21</v>
      </c>
    </row>
    <row r="37" spans="1:19" ht="18" customHeight="1">
      <c r="B37" s="61"/>
      <c r="E37" s="53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5"/>
    </row>
    <row r="38" spans="1:19" ht="50" customHeight="1">
      <c r="B38" s="61"/>
      <c r="E38" s="56"/>
      <c r="F38" s="57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5"/>
    </row>
    <row r="39" spans="1:19" ht="18" customHeight="1">
      <c r="B39" s="61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60"/>
    </row>
  </sheetData>
  <sheetProtection sheet="1" selectLockedCells="1"/>
  <mergeCells count="1">
    <mergeCell ref="G38:R38"/>
  </mergeCells>
  <conditionalFormatting sqref="C4:C34">
    <cfRule type="expression" dxfId="3" priority="1">
      <formula>OR(C4="lör", C4="sön")</formula>
    </cfRule>
  </conditionalFormatting>
  <conditionalFormatting sqref="E4:E34">
    <cfRule type="containsText" dxfId="2" priority="2" operator="containsText" text="L">
      <formula>NOT(ISERROR(SEARCH("L",E4)))</formula>
    </cfRule>
  </conditionalFormatting>
  <conditionalFormatting sqref="G4:L34">
    <cfRule type="expression" dxfId="1" priority="3">
      <formula>OR(TEXT($C4, "dddd")="lör", TEXT($C4, "dddd")="sön")</formula>
    </cfRule>
    <cfRule type="expression" dxfId="0" priority="4">
      <formula>OR(TEXT($E4, "dddd")="L")</formula>
    </cfRule>
  </conditionalFormatting>
  <printOptions horizontalCentered="1"/>
  <pageMargins left="0.39370078740157483" right="0.39370078740157483" top="0.78740157480314965" bottom="0.19685039370078741" header="0.51181102362204722" footer="0.51181102362204722"/>
  <pageSetup paperSize="9" fitToHeight="100" orientation="portrait" r:id="rId1"/>
  <headerFooter alignWithMargins="0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84E2F-805F-4103-810E-89B90BBCCD37}">
  <sheetPr>
    <tabColor rgb="FFA8A8A8"/>
  </sheetPr>
  <dimension ref="A1:U39"/>
  <sheetViews>
    <sheetView showGridLines="0" showZeros="0" zoomScaleNormal="100" zoomScaleSheetLayoutView="100" workbookViewId="0">
      <pane ySplit="3" topLeftCell="A19" activePane="bottomLeft" state="frozen"/>
      <selection activeCell="B5" sqref="B5:E5"/>
      <selection pane="bottomLeft" activeCell="R4" sqref="R4"/>
    </sheetView>
  </sheetViews>
  <sheetFormatPr defaultColWidth="9.08984375" defaultRowHeight="18" customHeight="1"/>
  <cols>
    <col min="1" max="1" width="1.81640625" style="4" customWidth="1"/>
    <col min="2" max="2" width="8.6328125" style="4" hidden="1" customWidth="1"/>
    <col min="3" max="3" width="5.6328125" style="27" customWidth="1"/>
    <col min="4" max="4" width="0.453125" style="6" customWidth="1"/>
    <col min="5" max="5" width="3.1796875" style="28" customWidth="1"/>
    <col min="6" max="6" width="0.453125" style="6" customWidth="1"/>
    <col min="7" max="12" width="5.1796875" style="5" customWidth="1"/>
    <col min="13" max="13" width="0.453125" style="6" customWidth="1"/>
    <col min="14" max="16" width="5.1796875" style="5" customWidth="1"/>
    <col min="17" max="17" width="0.453125" style="6" customWidth="1"/>
    <col min="18" max="18" width="32.7265625" style="5" customWidth="1"/>
    <col min="19" max="16384" width="9.08984375" style="6"/>
  </cols>
  <sheetData>
    <row r="1" spans="1:21" ht="10" customHeight="1"/>
    <row r="2" spans="1:21" ht="40" customHeight="1">
      <c r="A2" s="7"/>
      <c r="C2" s="8" t="str">
        <f>CONCATENATE("Tidslogg för ",anpassa!B5," ","augusti ",anpassa!B8)</f>
        <v>Tidslogg för Maja Gräddnos augusti 2024</v>
      </c>
      <c r="G2" s="8"/>
      <c r="H2" s="8"/>
      <c r="I2" s="8"/>
      <c r="J2" s="8"/>
      <c r="K2" s="8"/>
      <c r="L2" s="8"/>
      <c r="N2" s="8"/>
      <c r="O2" s="8"/>
      <c r="P2" s="8"/>
      <c r="R2" s="8"/>
    </row>
    <row r="3" spans="1:21" ht="18" customHeight="1">
      <c r="G3" s="30" t="s">
        <v>12</v>
      </c>
      <c r="H3" s="16" t="s">
        <v>13</v>
      </c>
      <c r="I3" s="16" t="s">
        <v>12</v>
      </c>
      <c r="J3" s="16" t="s">
        <v>13</v>
      </c>
      <c r="K3" s="16" t="s">
        <v>12</v>
      </c>
      <c r="L3" s="16" t="s">
        <v>13</v>
      </c>
      <c r="N3" s="16" t="s">
        <v>7</v>
      </c>
      <c r="O3" s="16" t="s">
        <v>9</v>
      </c>
      <c r="P3" s="16" t="s">
        <v>8</v>
      </c>
      <c r="R3" s="17" t="s">
        <v>10</v>
      </c>
    </row>
    <row r="4" spans="1:21" s="13" customFormat="1" ht="18" customHeight="1">
      <c r="A4" s="1"/>
      <c r="B4" s="25" t="str">
        <f>TEXT(YEAR(anpassa!B23), "00") &amp; "-08-01"</f>
        <v>2024-08-01</v>
      </c>
      <c r="C4" s="31" t="str">
        <f>LEFT(TEXT(B4, "dddd"), 3)</f>
        <v>tor</v>
      </c>
      <c r="D4" s="32"/>
      <c r="E4" s="33">
        <v>1</v>
      </c>
      <c r="G4" s="19">
        <f>VLOOKUP($C4, anpassa!$B$15:$H$21, 2, FALSE)</f>
        <v>8</v>
      </c>
      <c r="H4" s="19">
        <f>VLOOKUP($C4, anpassa!$B$15:$H$21, 3, FALSE)</f>
        <v>17</v>
      </c>
      <c r="I4" s="19">
        <f>VLOOKUP($C4, anpassa!$B$15:$H$21, 4, FALSE)</f>
        <v>0</v>
      </c>
      <c r="J4" s="19">
        <f>VLOOKUP($C4, anpassa!$B$15:$H$21, 5, FALSE)</f>
        <v>0</v>
      </c>
      <c r="K4" s="19">
        <f>VLOOKUP($C4, anpassa!$B$15:$H$21, 6, FALSE)</f>
        <v>0</v>
      </c>
      <c r="L4" s="19">
        <f>VLOOKUP($C4, anpassa!$B$15:$H$21, 7, FALSE)</f>
        <v>0</v>
      </c>
      <c r="N4" s="23">
        <f t="shared" ref="N4:N34" si="0">(H4-G4)+(J4-I4)+(L4-K4)</f>
        <v>9</v>
      </c>
      <c r="O4" s="24">
        <f>IF(OR(C4="lör", C4="sön", E4="L"), 0, 8.5)</f>
        <v>8.5</v>
      </c>
      <c r="P4" s="21">
        <f>N4-O4</f>
        <v>0.5</v>
      </c>
      <c r="R4" s="43"/>
      <c r="S4" s="1"/>
      <c r="T4" s="20"/>
    </row>
    <row r="5" spans="1:21" s="13" customFormat="1" ht="18" customHeight="1">
      <c r="A5" s="1"/>
      <c r="B5" s="26">
        <f>B4+1</f>
        <v>45506</v>
      </c>
      <c r="C5" s="31" t="str">
        <f t="shared" ref="C5:C34" si="1">LEFT(TEXT(B5, "dddd"), 3)</f>
        <v>fre</v>
      </c>
      <c r="D5" s="32"/>
      <c r="E5" s="33">
        <v>2</v>
      </c>
      <c r="G5" s="19">
        <f>VLOOKUP($C5, anpassa!$B$15:$H$21, 2, FALSE)</f>
        <v>8</v>
      </c>
      <c r="H5" s="19">
        <f>VLOOKUP($C5, anpassa!$B$15:$H$21, 3, FALSE)</f>
        <v>15</v>
      </c>
      <c r="I5" s="19">
        <f>VLOOKUP($C5, anpassa!$B$15:$H$21, 4, FALSE)</f>
        <v>0</v>
      </c>
      <c r="J5" s="19">
        <f>VLOOKUP($C5, anpassa!$B$15:$H$21, 5, FALSE)</f>
        <v>0</v>
      </c>
      <c r="K5" s="19">
        <f>VLOOKUP($C5, anpassa!$B$15:$H$21, 6, FALSE)</f>
        <v>0</v>
      </c>
      <c r="L5" s="19">
        <f>VLOOKUP($C5, anpassa!$B$15:$H$21, 7, FALSE)</f>
        <v>0</v>
      </c>
      <c r="N5" s="23">
        <f t="shared" si="0"/>
        <v>7</v>
      </c>
      <c r="O5" s="24">
        <f t="shared" ref="O5:O34" si="2">IF(OR(C5="lör", C5="sön", E5="L"), 0, 8.5)</f>
        <v>8.5</v>
      </c>
      <c r="P5" s="21">
        <f t="shared" ref="P5:P34" si="3">(N5-O5)+P4</f>
        <v>-1</v>
      </c>
      <c r="R5" s="43"/>
      <c r="S5" s="1"/>
    </row>
    <row r="6" spans="1:21" s="13" customFormat="1" ht="18" customHeight="1">
      <c r="A6" s="1"/>
      <c r="B6" s="26">
        <f t="shared" ref="B6:B33" si="4">B5+1</f>
        <v>45507</v>
      </c>
      <c r="C6" s="31" t="str">
        <f t="shared" si="1"/>
        <v>lör</v>
      </c>
      <c r="D6" s="32"/>
      <c r="E6" s="33">
        <v>3</v>
      </c>
      <c r="G6" s="19">
        <f>VLOOKUP($C6, anpassa!$B$15:$H$21, 2, FALSE)</f>
        <v>0</v>
      </c>
      <c r="H6" s="19">
        <f>VLOOKUP($C6, anpassa!$B$15:$H$21, 3, FALSE)</f>
        <v>0</v>
      </c>
      <c r="I6" s="19">
        <f>VLOOKUP($C6, anpassa!$B$15:$H$21, 4, FALSE)</f>
        <v>0</v>
      </c>
      <c r="J6" s="19">
        <f>VLOOKUP($C6, anpassa!$B$15:$H$21, 5, FALSE)</f>
        <v>0</v>
      </c>
      <c r="K6" s="19">
        <f>VLOOKUP($C6, anpassa!$B$15:$H$21, 6, FALSE)</f>
        <v>0</v>
      </c>
      <c r="L6" s="19">
        <f>VLOOKUP($C6, anpassa!$B$15:$H$21, 7, FALSE)</f>
        <v>0</v>
      </c>
      <c r="N6" s="23">
        <f t="shared" si="0"/>
        <v>0</v>
      </c>
      <c r="O6" s="24">
        <f t="shared" si="2"/>
        <v>0</v>
      </c>
      <c r="P6" s="21">
        <f t="shared" si="3"/>
        <v>-1</v>
      </c>
      <c r="R6" s="43"/>
      <c r="S6" s="1"/>
      <c r="U6" s="3"/>
    </row>
    <row r="7" spans="1:21" s="13" customFormat="1" ht="18" customHeight="1">
      <c r="A7" s="1"/>
      <c r="B7" s="26">
        <f t="shared" si="4"/>
        <v>45508</v>
      </c>
      <c r="C7" s="31" t="str">
        <f t="shared" si="1"/>
        <v>sön</v>
      </c>
      <c r="D7" s="32"/>
      <c r="E7" s="33">
        <v>4</v>
      </c>
      <c r="G7" s="19">
        <f>VLOOKUP($C7, anpassa!$B$15:$H$21, 2, FALSE)</f>
        <v>19</v>
      </c>
      <c r="H7" s="19">
        <f>VLOOKUP($C7, anpassa!$B$15:$H$21, 3, FALSE)</f>
        <v>21</v>
      </c>
      <c r="I7" s="19">
        <f>VLOOKUP($C7, anpassa!$B$15:$H$21, 4, FALSE)</f>
        <v>0</v>
      </c>
      <c r="J7" s="19">
        <f>VLOOKUP($C7, anpassa!$B$15:$H$21, 5, FALSE)</f>
        <v>0</v>
      </c>
      <c r="K7" s="19">
        <f>VLOOKUP($C7, anpassa!$B$15:$H$21, 6, FALSE)</f>
        <v>0</v>
      </c>
      <c r="L7" s="19">
        <f>VLOOKUP($C7, anpassa!$B$15:$H$21, 7, FALSE)</f>
        <v>0</v>
      </c>
      <c r="N7" s="23">
        <f t="shared" si="0"/>
        <v>2</v>
      </c>
      <c r="O7" s="24">
        <f t="shared" si="2"/>
        <v>0</v>
      </c>
      <c r="P7" s="21">
        <f t="shared" si="3"/>
        <v>1</v>
      </c>
      <c r="R7" s="43"/>
      <c r="S7" s="1"/>
    </row>
    <row r="8" spans="1:21" s="13" customFormat="1" ht="18" customHeight="1">
      <c r="A8" s="1"/>
      <c r="B8" s="26">
        <f t="shared" si="4"/>
        <v>45509</v>
      </c>
      <c r="C8" s="31" t="str">
        <f t="shared" si="1"/>
        <v>mån</v>
      </c>
      <c r="D8" s="32"/>
      <c r="E8" s="33">
        <v>5</v>
      </c>
      <c r="G8" s="19">
        <f>VLOOKUP($C8, anpassa!$B$15:$H$21, 2, FALSE)</f>
        <v>8</v>
      </c>
      <c r="H8" s="19">
        <f>VLOOKUP($C8, anpassa!$B$15:$H$21, 3, FALSE)</f>
        <v>16</v>
      </c>
      <c r="I8" s="19">
        <f>VLOOKUP($C8, anpassa!$B$15:$H$21, 4, FALSE)</f>
        <v>0</v>
      </c>
      <c r="J8" s="19">
        <f>VLOOKUP($C8, anpassa!$B$15:$H$21, 5, FALSE)</f>
        <v>0</v>
      </c>
      <c r="K8" s="19">
        <f>VLOOKUP($C8, anpassa!$B$15:$H$21, 6, FALSE)</f>
        <v>0</v>
      </c>
      <c r="L8" s="19">
        <f>VLOOKUP($C8, anpassa!$B$15:$H$21, 7, FALSE)</f>
        <v>0</v>
      </c>
      <c r="N8" s="23">
        <f t="shared" si="0"/>
        <v>8</v>
      </c>
      <c r="O8" s="24">
        <f t="shared" si="2"/>
        <v>8.5</v>
      </c>
      <c r="P8" s="21">
        <f t="shared" si="3"/>
        <v>0.5</v>
      </c>
      <c r="R8" s="43"/>
      <c r="S8" s="1"/>
    </row>
    <row r="9" spans="1:21" s="2" customFormat="1" ht="18" customHeight="1">
      <c r="A9" s="1"/>
      <c r="B9" s="26">
        <f t="shared" si="4"/>
        <v>45510</v>
      </c>
      <c r="C9" s="31" t="str">
        <f t="shared" si="1"/>
        <v>tis</v>
      </c>
      <c r="D9" s="34"/>
      <c r="E9" s="33">
        <v>6</v>
      </c>
      <c r="G9" s="19">
        <f>VLOOKUP($C9, anpassa!$B$15:$H$21, 2, FALSE)</f>
        <v>8.5</v>
      </c>
      <c r="H9" s="19">
        <f>VLOOKUP($C9, anpassa!$B$15:$H$21, 3, FALSE)</f>
        <v>16</v>
      </c>
      <c r="I9" s="19">
        <f>VLOOKUP($C9, anpassa!$B$15:$H$21, 4, FALSE)</f>
        <v>0</v>
      </c>
      <c r="J9" s="19">
        <f>VLOOKUP($C9, anpassa!$B$15:$H$21, 5, FALSE)</f>
        <v>0</v>
      </c>
      <c r="K9" s="19">
        <f>VLOOKUP($C9, anpassa!$B$15:$H$21, 6, FALSE)</f>
        <v>0</v>
      </c>
      <c r="L9" s="19">
        <f>VLOOKUP($C9, anpassa!$B$15:$H$21, 7, FALSE)</f>
        <v>0</v>
      </c>
      <c r="N9" s="23">
        <f t="shared" si="0"/>
        <v>7.5</v>
      </c>
      <c r="O9" s="24">
        <f t="shared" si="2"/>
        <v>8.5</v>
      </c>
      <c r="P9" s="21">
        <f t="shared" si="3"/>
        <v>-0.5</v>
      </c>
      <c r="R9" s="43"/>
      <c r="S9" s="1"/>
    </row>
    <row r="10" spans="1:21" s="2" customFormat="1" ht="18" customHeight="1">
      <c r="A10" s="1"/>
      <c r="B10" s="26">
        <f t="shared" si="4"/>
        <v>45511</v>
      </c>
      <c r="C10" s="31" t="str">
        <f t="shared" si="1"/>
        <v>ons</v>
      </c>
      <c r="D10" s="34"/>
      <c r="E10" s="33">
        <v>7</v>
      </c>
      <c r="G10" s="19">
        <f>VLOOKUP($C10, anpassa!$B$15:$H$21, 2, FALSE)</f>
        <v>8</v>
      </c>
      <c r="H10" s="19">
        <f>VLOOKUP($C10, anpassa!$B$15:$H$21, 3, FALSE)</f>
        <v>16</v>
      </c>
      <c r="I10" s="19">
        <f>VLOOKUP($C10, anpassa!$B$15:$H$21, 4, FALSE)</f>
        <v>19</v>
      </c>
      <c r="J10" s="19">
        <f>VLOOKUP($C10, anpassa!$B$15:$H$21, 5, FALSE)</f>
        <v>21</v>
      </c>
      <c r="K10" s="19">
        <f>VLOOKUP($C10, anpassa!$B$15:$H$21, 6, FALSE)</f>
        <v>0</v>
      </c>
      <c r="L10" s="19">
        <f>VLOOKUP($C10, anpassa!$B$15:$H$21, 7, FALSE)</f>
        <v>0</v>
      </c>
      <c r="N10" s="23">
        <f t="shared" si="0"/>
        <v>10</v>
      </c>
      <c r="O10" s="24">
        <f t="shared" si="2"/>
        <v>8.5</v>
      </c>
      <c r="P10" s="21">
        <f t="shared" si="3"/>
        <v>1</v>
      </c>
      <c r="R10" s="43"/>
      <c r="S10" s="1"/>
    </row>
    <row r="11" spans="1:21" s="2" customFormat="1" ht="18" customHeight="1">
      <c r="A11" s="1"/>
      <c r="B11" s="26">
        <f t="shared" si="4"/>
        <v>45512</v>
      </c>
      <c r="C11" s="31" t="str">
        <f t="shared" si="1"/>
        <v>tor</v>
      </c>
      <c r="D11" s="34"/>
      <c r="E11" s="33">
        <v>8</v>
      </c>
      <c r="G11" s="19">
        <f>VLOOKUP($C11, anpassa!$B$15:$H$21, 2, FALSE)</f>
        <v>8</v>
      </c>
      <c r="H11" s="19">
        <f>VLOOKUP($C11, anpassa!$B$15:$H$21, 3, FALSE)</f>
        <v>17</v>
      </c>
      <c r="I11" s="19">
        <f>VLOOKUP($C11, anpassa!$B$15:$H$21, 4, FALSE)</f>
        <v>0</v>
      </c>
      <c r="J11" s="19">
        <f>VLOOKUP($C11, anpassa!$B$15:$H$21, 5, FALSE)</f>
        <v>0</v>
      </c>
      <c r="K11" s="19">
        <f>VLOOKUP($C11, anpassa!$B$15:$H$21, 6, FALSE)</f>
        <v>0</v>
      </c>
      <c r="L11" s="19">
        <f>VLOOKUP($C11, anpassa!$B$15:$H$21, 7, FALSE)</f>
        <v>0</v>
      </c>
      <c r="N11" s="23">
        <f t="shared" si="0"/>
        <v>9</v>
      </c>
      <c r="O11" s="24">
        <f t="shared" si="2"/>
        <v>8.5</v>
      </c>
      <c r="P11" s="21">
        <f t="shared" si="3"/>
        <v>1.5</v>
      </c>
      <c r="R11" s="43"/>
      <c r="S11" s="1"/>
    </row>
    <row r="12" spans="1:21" s="15" customFormat="1" ht="18" customHeight="1">
      <c r="A12" s="14"/>
      <c r="B12" s="26">
        <f t="shared" si="4"/>
        <v>45513</v>
      </c>
      <c r="C12" s="31" t="str">
        <f t="shared" si="1"/>
        <v>fre</v>
      </c>
      <c r="D12" s="35"/>
      <c r="E12" s="33">
        <v>9</v>
      </c>
      <c r="G12" s="19">
        <f>VLOOKUP($C12, anpassa!$B$15:$H$21, 2, FALSE)</f>
        <v>8</v>
      </c>
      <c r="H12" s="19">
        <f>VLOOKUP($C12, anpassa!$B$15:$H$21, 3, FALSE)</f>
        <v>15</v>
      </c>
      <c r="I12" s="19">
        <f>VLOOKUP($C12, anpassa!$B$15:$H$21, 4, FALSE)</f>
        <v>0</v>
      </c>
      <c r="J12" s="19">
        <f>VLOOKUP($C12, anpassa!$B$15:$H$21, 5, FALSE)</f>
        <v>0</v>
      </c>
      <c r="K12" s="19">
        <f>VLOOKUP($C12, anpassa!$B$15:$H$21, 6, FALSE)</f>
        <v>0</v>
      </c>
      <c r="L12" s="19">
        <f>VLOOKUP($C12, anpassa!$B$15:$H$21, 7, FALSE)</f>
        <v>0</v>
      </c>
      <c r="N12" s="23">
        <f t="shared" si="0"/>
        <v>7</v>
      </c>
      <c r="O12" s="24">
        <f t="shared" si="2"/>
        <v>8.5</v>
      </c>
      <c r="P12" s="21">
        <f t="shared" si="3"/>
        <v>0</v>
      </c>
      <c r="R12" s="43"/>
    </row>
    <row r="13" spans="1:21" s="15" customFormat="1" ht="18" customHeight="1">
      <c r="A13" s="14"/>
      <c r="B13" s="26">
        <f t="shared" si="4"/>
        <v>45514</v>
      </c>
      <c r="C13" s="31" t="str">
        <f t="shared" si="1"/>
        <v>lör</v>
      </c>
      <c r="D13" s="35"/>
      <c r="E13" s="33">
        <v>10</v>
      </c>
      <c r="G13" s="19">
        <f>VLOOKUP($C13, anpassa!$B$15:$H$21, 2, FALSE)</f>
        <v>0</v>
      </c>
      <c r="H13" s="19">
        <f>VLOOKUP($C13, anpassa!$B$15:$H$21, 3, FALSE)</f>
        <v>0</v>
      </c>
      <c r="I13" s="19">
        <f>VLOOKUP($C13, anpassa!$B$15:$H$21, 4, FALSE)</f>
        <v>0</v>
      </c>
      <c r="J13" s="19">
        <f>VLOOKUP($C13, anpassa!$B$15:$H$21, 5, FALSE)</f>
        <v>0</v>
      </c>
      <c r="K13" s="19">
        <f>VLOOKUP($C13, anpassa!$B$15:$H$21, 6, FALSE)</f>
        <v>0</v>
      </c>
      <c r="L13" s="19">
        <f>VLOOKUP($C13, anpassa!$B$15:$H$21, 7, FALSE)</f>
        <v>0</v>
      </c>
      <c r="N13" s="23">
        <f t="shared" si="0"/>
        <v>0</v>
      </c>
      <c r="O13" s="24">
        <f t="shared" si="2"/>
        <v>0</v>
      </c>
      <c r="P13" s="21">
        <f t="shared" si="3"/>
        <v>0</v>
      </c>
      <c r="R13" s="43"/>
    </row>
    <row r="14" spans="1:21" s="13" customFormat="1" ht="18" customHeight="1">
      <c r="A14" s="1"/>
      <c r="B14" s="26">
        <f t="shared" si="4"/>
        <v>45515</v>
      </c>
      <c r="C14" s="31" t="str">
        <f t="shared" si="1"/>
        <v>sön</v>
      </c>
      <c r="D14" s="32"/>
      <c r="E14" s="33">
        <v>11</v>
      </c>
      <c r="G14" s="19">
        <f>VLOOKUP($C14, anpassa!$B$15:$H$21, 2, FALSE)</f>
        <v>19</v>
      </c>
      <c r="H14" s="19">
        <f>VLOOKUP($C14, anpassa!$B$15:$H$21, 3, FALSE)</f>
        <v>21</v>
      </c>
      <c r="I14" s="19">
        <f>VLOOKUP($C14, anpassa!$B$15:$H$21, 4, FALSE)</f>
        <v>0</v>
      </c>
      <c r="J14" s="19">
        <f>VLOOKUP($C14, anpassa!$B$15:$H$21, 5, FALSE)</f>
        <v>0</v>
      </c>
      <c r="K14" s="19">
        <f>VLOOKUP($C14, anpassa!$B$15:$H$21, 6, FALSE)</f>
        <v>0</v>
      </c>
      <c r="L14" s="19">
        <f>VLOOKUP($C14, anpassa!$B$15:$H$21, 7, FALSE)</f>
        <v>0</v>
      </c>
      <c r="N14" s="23">
        <f t="shared" si="0"/>
        <v>2</v>
      </c>
      <c r="O14" s="24">
        <f t="shared" si="2"/>
        <v>0</v>
      </c>
      <c r="P14" s="21">
        <f t="shared" si="3"/>
        <v>2</v>
      </c>
      <c r="R14" s="43"/>
      <c r="S14" s="1"/>
    </row>
    <row r="15" spans="1:21" s="13" customFormat="1" ht="18" customHeight="1">
      <c r="A15" s="1"/>
      <c r="B15" s="26">
        <f t="shared" si="4"/>
        <v>45516</v>
      </c>
      <c r="C15" s="31" t="str">
        <f t="shared" si="1"/>
        <v>mån</v>
      </c>
      <c r="D15" s="32"/>
      <c r="E15" s="33">
        <v>12</v>
      </c>
      <c r="G15" s="19">
        <f>VLOOKUP($C15, anpassa!$B$15:$H$21, 2, FALSE)</f>
        <v>8</v>
      </c>
      <c r="H15" s="19">
        <f>VLOOKUP($C15, anpassa!$B$15:$H$21, 3, FALSE)</f>
        <v>16</v>
      </c>
      <c r="I15" s="19">
        <f>VLOOKUP($C15, anpassa!$B$15:$H$21, 4, FALSE)</f>
        <v>0</v>
      </c>
      <c r="J15" s="19">
        <f>VLOOKUP($C15, anpassa!$B$15:$H$21, 5, FALSE)</f>
        <v>0</v>
      </c>
      <c r="K15" s="19">
        <f>VLOOKUP($C15, anpassa!$B$15:$H$21, 6, FALSE)</f>
        <v>0</v>
      </c>
      <c r="L15" s="19">
        <f>VLOOKUP($C15, anpassa!$B$15:$H$21, 7, FALSE)</f>
        <v>0</v>
      </c>
      <c r="N15" s="23">
        <f t="shared" si="0"/>
        <v>8</v>
      </c>
      <c r="O15" s="24">
        <f t="shared" si="2"/>
        <v>8.5</v>
      </c>
      <c r="P15" s="21">
        <f t="shared" si="3"/>
        <v>1.5</v>
      </c>
      <c r="R15" s="43"/>
      <c r="S15" s="1"/>
    </row>
    <row r="16" spans="1:21" s="13" customFormat="1" ht="18" customHeight="1">
      <c r="A16" s="1"/>
      <c r="B16" s="26">
        <f t="shared" si="4"/>
        <v>45517</v>
      </c>
      <c r="C16" s="31" t="str">
        <f t="shared" si="1"/>
        <v>tis</v>
      </c>
      <c r="D16" s="32"/>
      <c r="E16" s="33">
        <v>13</v>
      </c>
      <c r="G16" s="19">
        <f>VLOOKUP($C16, anpassa!$B$15:$H$21, 2, FALSE)</f>
        <v>8.5</v>
      </c>
      <c r="H16" s="19">
        <f>VLOOKUP($C16, anpassa!$B$15:$H$21, 3, FALSE)</f>
        <v>16</v>
      </c>
      <c r="I16" s="19">
        <f>VLOOKUP($C16, anpassa!$B$15:$H$21, 4, FALSE)</f>
        <v>0</v>
      </c>
      <c r="J16" s="19">
        <f>VLOOKUP($C16, anpassa!$B$15:$H$21, 5, FALSE)</f>
        <v>0</v>
      </c>
      <c r="K16" s="19">
        <f>VLOOKUP($C16, anpassa!$B$15:$H$21, 6, FALSE)</f>
        <v>0</v>
      </c>
      <c r="L16" s="19">
        <f>VLOOKUP($C16, anpassa!$B$15:$H$21, 7, FALSE)</f>
        <v>0</v>
      </c>
      <c r="N16" s="23">
        <f t="shared" si="0"/>
        <v>7.5</v>
      </c>
      <c r="O16" s="24">
        <f t="shared" si="2"/>
        <v>8.5</v>
      </c>
      <c r="P16" s="21">
        <f t="shared" si="3"/>
        <v>0.5</v>
      </c>
      <c r="R16" s="43"/>
      <c r="S16" s="1"/>
    </row>
    <row r="17" spans="1:19" s="13" customFormat="1" ht="18" customHeight="1">
      <c r="A17" s="1"/>
      <c r="B17" s="26">
        <f t="shared" si="4"/>
        <v>45518</v>
      </c>
      <c r="C17" s="31" t="str">
        <f t="shared" si="1"/>
        <v>ons</v>
      </c>
      <c r="D17" s="32"/>
      <c r="E17" s="33">
        <v>14</v>
      </c>
      <c r="G17" s="19">
        <f>VLOOKUP($C17, anpassa!$B$15:$H$21, 2, FALSE)</f>
        <v>8</v>
      </c>
      <c r="H17" s="19">
        <f>VLOOKUP($C17, anpassa!$B$15:$H$21, 3, FALSE)</f>
        <v>16</v>
      </c>
      <c r="I17" s="19">
        <f>VLOOKUP($C17, anpassa!$B$15:$H$21, 4, FALSE)</f>
        <v>19</v>
      </c>
      <c r="J17" s="19">
        <f>VLOOKUP($C17, anpassa!$B$15:$H$21, 5, FALSE)</f>
        <v>21</v>
      </c>
      <c r="K17" s="19">
        <f>VLOOKUP($C17, anpassa!$B$15:$H$21, 6, FALSE)</f>
        <v>0</v>
      </c>
      <c r="L17" s="19">
        <f>VLOOKUP($C17, anpassa!$B$15:$H$21, 7, FALSE)</f>
        <v>0</v>
      </c>
      <c r="N17" s="23">
        <f t="shared" si="0"/>
        <v>10</v>
      </c>
      <c r="O17" s="24">
        <f t="shared" si="2"/>
        <v>8.5</v>
      </c>
      <c r="P17" s="21">
        <f t="shared" si="3"/>
        <v>2</v>
      </c>
      <c r="R17" s="43"/>
      <c r="S17" s="1"/>
    </row>
    <row r="18" spans="1:19" s="2" customFormat="1" ht="18" customHeight="1">
      <c r="A18" s="1"/>
      <c r="B18" s="26">
        <f t="shared" si="4"/>
        <v>45519</v>
      </c>
      <c r="C18" s="31" t="str">
        <f t="shared" si="1"/>
        <v>tor</v>
      </c>
      <c r="D18" s="34"/>
      <c r="E18" s="33">
        <v>15</v>
      </c>
      <c r="G18" s="19">
        <f>VLOOKUP($C18, anpassa!$B$15:$H$21, 2, FALSE)</f>
        <v>8</v>
      </c>
      <c r="H18" s="19">
        <f>VLOOKUP($C18, anpassa!$B$15:$H$21, 3, FALSE)</f>
        <v>17</v>
      </c>
      <c r="I18" s="19">
        <f>VLOOKUP($C18, anpassa!$B$15:$H$21, 4, FALSE)</f>
        <v>0</v>
      </c>
      <c r="J18" s="19">
        <f>VLOOKUP($C18, anpassa!$B$15:$H$21, 5, FALSE)</f>
        <v>0</v>
      </c>
      <c r="K18" s="19">
        <f>VLOOKUP($C18, anpassa!$B$15:$H$21, 6, FALSE)</f>
        <v>0</v>
      </c>
      <c r="L18" s="19">
        <f>VLOOKUP($C18, anpassa!$B$15:$H$21, 7, FALSE)</f>
        <v>0</v>
      </c>
      <c r="N18" s="23">
        <f t="shared" si="0"/>
        <v>9</v>
      </c>
      <c r="O18" s="24">
        <f t="shared" si="2"/>
        <v>8.5</v>
      </c>
      <c r="P18" s="21">
        <f t="shared" si="3"/>
        <v>2.5</v>
      </c>
      <c r="R18" s="43"/>
      <c r="S18" s="1"/>
    </row>
    <row r="19" spans="1:19" s="2" customFormat="1" ht="18" customHeight="1">
      <c r="A19" s="1"/>
      <c r="B19" s="26">
        <f t="shared" si="4"/>
        <v>45520</v>
      </c>
      <c r="C19" s="31" t="str">
        <f t="shared" si="1"/>
        <v>fre</v>
      </c>
      <c r="D19" s="34"/>
      <c r="E19" s="33">
        <v>16</v>
      </c>
      <c r="G19" s="19">
        <f>VLOOKUP($C19, anpassa!$B$15:$H$21, 2, FALSE)</f>
        <v>8</v>
      </c>
      <c r="H19" s="19">
        <f>VLOOKUP($C19, anpassa!$B$15:$H$21, 3, FALSE)</f>
        <v>15</v>
      </c>
      <c r="I19" s="19">
        <f>VLOOKUP($C19, anpassa!$B$15:$H$21, 4, FALSE)</f>
        <v>0</v>
      </c>
      <c r="J19" s="19">
        <f>VLOOKUP($C19, anpassa!$B$15:$H$21, 5, FALSE)</f>
        <v>0</v>
      </c>
      <c r="K19" s="19">
        <f>VLOOKUP($C19, anpassa!$B$15:$H$21, 6, FALSE)</f>
        <v>0</v>
      </c>
      <c r="L19" s="19">
        <f>VLOOKUP($C19, anpassa!$B$15:$H$21, 7, FALSE)</f>
        <v>0</v>
      </c>
      <c r="N19" s="23">
        <f t="shared" si="0"/>
        <v>7</v>
      </c>
      <c r="O19" s="24">
        <f t="shared" si="2"/>
        <v>8.5</v>
      </c>
      <c r="P19" s="21">
        <f t="shared" si="3"/>
        <v>1</v>
      </c>
      <c r="R19" s="43"/>
      <c r="S19" s="1"/>
    </row>
    <row r="20" spans="1:19" s="2" customFormat="1" ht="18" customHeight="1">
      <c r="A20" s="1"/>
      <c r="B20" s="26">
        <f t="shared" si="4"/>
        <v>45521</v>
      </c>
      <c r="C20" s="31" t="str">
        <f t="shared" si="1"/>
        <v>lör</v>
      </c>
      <c r="D20" s="34"/>
      <c r="E20" s="33">
        <v>17</v>
      </c>
      <c r="G20" s="19">
        <f>VLOOKUP($C20, anpassa!$B$15:$H$21, 2, FALSE)</f>
        <v>0</v>
      </c>
      <c r="H20" s="19">
        <f>VLOOKUP($C20, anpassa!$B$15:$H$21, 3, FALSE)</f>
        <v>0</v>
      </c>
      <c r="I20" s="19">
        <f>VLOOKUP($C20, anpassa!$B$15:$H$21, 4, FALSE)</f>
        <v>0</v>
      </c>
      <c r="J20" s="19">
        <f>VLOOKUP($C20, anpassa!$B$15:$H$21, 5, FALSE)</f>
        <v>0</v>
      </c>
      <c r="K20" s="19">
        <f>VLOOKUP($C20, anpassa!$B$15:$H$21, 6, FALSE)</f>
        <v>0</v>
      </c>
      <c r="L20" s="19">
        <f>VLOOKUP($C20, anpassa!$B$15:$H$21, 7, FALSE)</f>
        <v>0</v>
      </c>
      <c r="N20" s="23">
        <f t="shared" si="0"/>
        <v>0</v>
      </c>
      <c r="O20" s="24">
        <f t="shared" si="2"/>
        <v>0</v>
      </c>
      <c r="P20" s="21">
        <f t="shared" si="3"/>
        <v>1</v>
      </c>
      <c r="R20" s="43"/>
      <c r="S20" s="1"/>
    </row>
    <row r="21" spans="1:19" s="2" customFormat="1" ht="18" customHeight="1">
      <c r="A21" s="1"/>
      <c r="B21" s="26">
        <f t="shared" si="4"/>
        <v>45522</v>
      </c>
      <c r="C21" s="31" t="str">
        <f t="shared" si="1"/>
        <v>sön</v>
      </c>
      <c r="D21" s="34"/>
      <c r="E21" s="33">
        <v>18</v>
      </c>
      <c r="G21" s="19">
        <f>VLOOKUP($C21, anpassa!$B$15:$H$21, 2, FALSE)</f>
        <v>19</v>
      </c>
      <c r="H21" s="19">
        <f>VLOOKUP($C21, anpassa!$B$15:$H$21, 3, FALSE)</f>
        <v>21</v>
      </c>
      <c r="I21" s="19">
        <f>VLOOKUP($C21, anpassa!$B$15:$H$21, 4, FALSE)</f>
        <v>0</v>
      </c>
      <c r="J21" s="19">
        <f>VLOOKUP($C21, anpassa!$B$15:$H$21, 5, FALSE)</f>
        <v>0</v>
      </c>
      <c r="K21" s="19">
        <f>VLOOKUP($C21, anpassa!$B$15:$H$21, 6, FALSE)</f>
        <v>0</v>
      </c>
      <c r="L21" s="19">
        <f>VLOOKUP($C21, anpassa!$B$15:$H$21, 7, FALSE)</f>
        <v>0</v>
      </c>
      <c r="N21" s="23">
        <f t="shared" si="0"/>
        <v>2</v>
      </c>
      <c r="O21" s="24">
        <f t="shared" si="2"/>
        <v>0</v>
      </c>
      <c r="P21" s="21">
        <f t="shared" si="3"/>
        <v>3</v>
      </c>
      <c r="R21" s="43"/>
      <c r="S21" s="1"/>
    </row>
    <row r="22" spans="1:19" s="2" customFormat="1" ht="18" customHeight="1">
      <c r="A22" s="1"/>
      <c r="B22" s="26">
        <f t="shared" si="4"/>
        <v>45523</v>
      </c>
      <c r="C22" s="31" t="str">
        <f t="shared" si="1"/>
        <v>mån</v>
      </c>
      <c r="D22" s="34"/>
      <c r="E22" s="33">
        <v>19</v>
      </c>
      <c r="G22" s="19">
        <f>VLOOKUP($C22, anpassa!$B$15:$H$21, 2, FALSE)</f>
        <v>8</v>
      </c>
      <c r="H22" s="19">
        <f>VLOOKUP($C22, anpassa!$B$15:$H$21, 3, FALSE)</f>
        <v>16</v>
      </c>
      <c r="I22" s="19">
        <f>VLOOKUP($C22, anpassa!$B$15:$H$21, 4, FALSE)</f>
        <v>0</v>
      </c>
      <c r="J22" s="19">
        <f>VLOOKUP($C22, anpassa!$B$15:$H$21, 5, FALSE)</f>
        <v>0</v>
      </c>
      <c r="K22" s="19">
        <f>VLOOKUP($C22, anpassa!$B$15:$H$21, 6, FALSE)</f>
        <v>0</v>
      </c>
      <c r="L22" s="19">
        <f>VLOOKUP($C22, anpassa!$B$15:$H$21, 7, FALSE)</f>
        <v>0</v>
      </c>
      <c r="N22" s="23">
        <f t="shared" si="0"/>
        <v>8</v>
      </c>
      <c r="O22" s="24">
        <f t="shared" si="2"/>
        <v>8.5</v>
      </c>
      <c r="P22" s="21">
        <f t="shared" si="3"/>
        <v>2.5</v>
      </c>
      <c r="R22" s="43"/>
      <c r="S22" s="1"/>
    </row>
    <row r="23" spans="1:19" s="2" customFormat="1" ht="18" customHeight="1">
      <c r="A23" s="1"/>
      <c r="B23" s="26">
        <f t="shared" si="4"/>
        <v>45524</v>
      </c>
      <c r="C23" s="31" t="str">
        <f t="shared" si="1"/>
        <v>tis</v>
      </c>
      <c r="D23" s="34"/>
      <c r="E23" s="33">
        <v>20</v>
      </c>
      <c r="G23" s="19">
        <f>VLOOKUP($C23, anpassa!$B$15:$H$21, 2, FALSE)</f>
        <v>8.5</v>
      </c>
      <c r="H23" s="19">
        <f>VLOOKUP($C23, anpassa!$B$15:$H$21, 3, FALSE)</f>
        <v>16</v>
      </c>
      <c r="I23" s="19">
        <f>VLOOKUP($C23, anpassa!$B$15:$H$21, 4, FALSE)</f>
        <v>0</v>
      </c>
      <c r="J23" s="19">
        <f>VLOOKUP($C23, anpassa!$B$15:$H$21, 5, FALSE)</f>
        <v>0</v>
      </c>
      <c r="K23" s="19">
        <f>VLOOKUP($C23, anpassa!$B$15:$H$21, 6, FALSE)</f>
        <v>0</v>
      </c>
      <c r="L23" s="19">
        <f>VLOOKUP($C23, anpassa!$B$15:$H$21, 7, FALSE)</f>
        <v>0</v>
      </c>
      <c r="N23" s="23">
        <f t="shared" si="0"/>
        <v>7.5</v>
      </c>
      <c r="O23" s="24">
        <f t="shared" si="2"/>
        <v>8.5</v>
      </c>
      <c r="P23" s="21">
        <f t="shared" si="3"/>
        <v>1.5</v>
      </c>
      <c r="R23" s="43"/>
      <c r="S23" s="1"/>
    </row>
    <row r="24" spans="1:19" s="15" customFormat="1" ht="18" customHeight="1">
      <c r="A24" s="14"/>
      <c r="B24" s="26">
        <f t="shared" si="4"/>
        <v>45525</v>
      </c>
      <c r="C24" s="31" t="str">
        <f t="shared" si="1"/>
        <v>ons</v>
      </c>
      <c r="D24" s="35"/>
      <c r="E24" s="33">
        <v>21</v>
      </c>
      <c r="G24" s="19">
        <f>VLOOKUP($C24, anpassa!$B$15:$H$21, 2, FALSE)</f>
        <v>8</v>
      </c>
      <c r="H24" s="19">
        <f>VLOOKUP($C24, anpassa!$B$15:$H$21, 3, FALSE)</f>
        <v>16</v>
      </c>
      <c r="I24" s="19">
        <f>VLOOKUP($C24, anpassa!$B$15:$H$21, 4, FALSE)</f>
        <v>19</v>
      </c>
      <c r="J24" s="19">
        <f>VLOOKUP($C24, anpassa!$B$15:$H$21, 5, FALSE)</f>
        <v>21</v>
      </c>
      <c r="K24" s="19">
        <f>VLOOKUP($C24, anpassa!$B$15:$H$21, 6, FALSE)</f>
        <v>0</v>
      </c>
      <c r="L24" s="19">
        <f>VLOOKUP($C24, anpassa!$B$15:$H$21, 7, FALSE)</f>
        <v>0</v>
      </c>
      <c r="N24" s="23">
        <f t="shared" si="0"/>
        <v>10</v>
      </c>
      <c r="O24" s="24">
        <f t="shared" si="2"/>
        <v>8.5</v>
      </c>
      <c r="P24" s="21">
        <f t="shared" si="3"/>
        <v>3</v>
      </c>
      <c r="R24" s="43"/>
    </row>
    <row r="25" spans="1:19" s="15" customFormat="1" ht="18" customHeight="1">
      <c r="A25" s="14"/>
      <c r="B25" s="26">
        <f t="shared" si="4"/>
        <v>45526</v>
      </c>
      <c r="C25" s="31" t="str">
        <f t="shared" si="1"/>
        <v>tor</v>
      </c>
      <c r="D25" s="35"/>
      <c r="E25" s="33">
        <v>22</v>
      </c>
      <c r="G25" s="19">
        <f>VLOOKUP($C25, anpassa!$B$15:$H$21, 2, FALSE)</f>
        <v>8</v>
      </c>
      <c r="H25" s="19">
        <f>VLOOKUP($C25, anpassa!$B$15:$H$21, 3, FALSE)</f>
        <v>17</v>
      </c>
      <c r="I25" s="19">
        <f>VLOOKUP($C25, anpassa!$B$15:$H$21, 4, FALSE)</f>
        <v>0</v>
      </c>
      <c r="J25" s="19">
        <f>VLOOKUP($C25, anpassa!$B$15:$H$21, 5, FALSE)</f>
        <v>0</v>
      </c>
      <c r="K25" s="19">
        <f>VLOOKUP($C25, anpassa!$B$15:$H$21, 6, FALSE)</f>
        <v>0</v>
      </c>
      <c r="L25" s="19">
        <f>VLOOKUP($C25, anpassa!$B$15:$H$21, 7, FALSE)</f>
        <v>0</v>
      </c>
      <c r="N25" s="23">
        <f t="shared" si="0"/>
        <v>9</v>
      </c>
      <c r="O25" s="24">
        <f t="shared" si="2"/>
        <v>8.5</v>
      </c>
      <c r="P25" s="21">
        <f t="shared" si="3"/>
        <v>3.5</v>
      </c>
      <c r="R25" s="43"/>
    </row>
    <row r="26" spans="1:19" s="2" customFormat="1" ht="18" customHeight="1">
      <c r="A26" s="1"/>
      <c r="B26" s="26">
        <f t="shared" si="4"/>
        <v>45527</v>
      </c>
      <c r="C26" s="31" t="str">
        <f t="shared" si="1"/>
        <v>fre</v>
      </c>
      <c r="D26" s="34"/>
      <c r="E26" s="33">
        <v>23</v>
      </c>
      <c r="G26" s="19">
        <f>VLOOKUP($C26, anpassa!$B$15:$H$21, 2, FALSE)</f>
        <v>8</v>
      </c>
      <c r="H26" s="19">
        <f>VLOOKUP($C26, anpassa!$B$15:$H$21, 3, FALSE)</f>
        <v>15</v>
      </c>
      <c r="I26" s="19">
        <f>VLOOKUP($C26, anpassa!$B$15:$H$21, 4, FALSE)</f>
        <v>0</v>
      </c>
      <c r="J26" s="19">
        <f>VLOOKUP($C26, anpassa!$B$15:$H$21, 5, FALSE)</f>
        <v>0</v>
      </c>
      <c r="K26" s="19">
        <f>VLOOKUP($C26, anpassa!$B$15:$H$21, 6, FALSE)</f>
        <v>0</v>
      </c>
      <c r="L26" s="19">
        <f>VLOOKUP($C26, anpassa!$B$15:$H$21, 7, FALSE)</f>
        <v>0</v>
      </c>
      <c r="N26" s="23">
        <f t="shared" si="0"/>
        <v>7</v>
      </c>
      <c r="O26" s="24">
        <f t="shared" si="2"/>
        <v>8.5</v>
      </c>
      <c r="P26" s="21">
        <f t="shared" si="3"/>
        <v>2</v>
      </c>
      <c r="R26" s="43"/>
      <c r="S26" s="1"/>
    </row>
    <row r="27" spans="1:19" s="2" customFormat="1" ht="18" customHeight="1">
      <c r="A27" s="1"/>
      <c r="B27" s="26">
        <f t="shared" si="4"/>
        <v>45528</v>
      </c>
      <c r="C27" s="31" t="str">
        <f t="shared" si="1"/>
        <v>lör</v>
      </c>
      <c r="D27" s="34"/>
      <c r="E27" s="33">
        <v>24</v>
      </c>
      <c r="G27" s="19">
        <f>VLOOKUP($C27, anpassa!$B$15:$H$21, 2, FALSE)</f>
        <v>0</v>
      </c>
      <c r="H27" s="19">
        <f>VLOOKUP($C27, anpassa!$B$15:$H$21, 3, FALSE)</f>
        <v>0</v>
      </c>
      <c r="I27" s="19">
        <f>VLOOKUP($C27, anpassa!$B$15:$H$21, 4, FALSE)</f>
        <v>0</v>
      </c>
      <c r="J27" s="19">
        <f>VLOOKUP($C27, anpassa!$B$15:$H$21, 5, FALSE)</f>
        <v>0</v>
      </c>
      <c r="K27" s="19">
        <f>VLOOKUP($C27, anpassa!$B$15:$H$21, 6, FALSE)</f>
        <v>0</v>
      </c>
      <c r="L27" s="19">
        <f>VLOOKUP($C27, anpassa!$B$15:$H$21, 7, FALSE)</f>
        <v>0</v>
      </c>
      <c r="N27" s="23">
        <f t="shared" si="0"/>
        <v>0</v>
      </c>
      <c r="O27" s="24">
        <f t="shared" si="2"/>
        <v>0</v>
      </c>
      <c r="P27" s="21">
        <f t="shared" si="3"/>
        <v>2</v>
      </c>
      <c r="R27" s="43"/>
      <c r="S27" s="1"/>
    </row>
    <row r="28" spans="1:19" s="2" customFormat="1" ht="18" customHeight="1">
      <c r="A28" s="1"/>
      <c r="B28" s="26">
        <f t="shared" si="4"/>
        <v>45529</v>
      </c>
      <c r="C28" s="31" t="str">
        <f t="shared" si="1"/>
        <v>sön</v>
      </c>
      <c r="D28" s="34"/>
      <c r="E28" s="33">
        <v>25</v>
      </c>
      <c r="G28" s="19">
        <f>VLOOKUP($C28, anpassa!$B$15:$H$21, 2, FALSE)</f>
        <v>19</v>
      </c>
      <c r="H28" s="19">
        <f>VLOOKUP($C28, anpassa!$B$15:$H$21, 3, FALSE)</f>
        <v>21</v>
      </c>
      <c r="I28" s="19">
        <f>VLOOKUP($C28, anpassa!$B$15:$H$21, 4, FALSE)</f>
        <v>0</v>
      </c>
      <c r="J28" s="19">
        <f>VLOOKUP($C28, anpassa!$B$15:$H$21, 5, FALSE)</f>
        <v>0</v>
      </c>
      <c r="K28" s="19">
        <f>VLOOKUP($C28, anpassa!$B$15:$H$21, 6, FALSE)</f>
        <v>0</v>
      </c>
      <c r="L28" s="19">
        <f>VLOOKUP($C28, anpassa!$B$15:$H$21, 7, FALSE)</f>
        <v>0</v>
      </c>
      <c r="N28" s="23">
        <f t="shared" si="0"/>
        <v>2</v>
      </c>
      <c r="O28" s="24">
        <f t="shared" si="2"/>
        <v>0</v>
      </c>
      <c r="P28" s="21">
        <f t="shared" si="3"/>
        <v>4</v>
      </c>
      <c r="R28" s="43"/>
      <c r="S28" s="1"/>
    </row>
    <row r="29" spans="1:19" s="2" customFormat="1" ht="18" customHeight="1">
      <c r="A29" s="1"/>
      <c r="B29" s="26">
        <f t="shared" si="4"/>
        <v>45530</v>
      </c>
      <c r="C29" s="31" t="str">
        <f t="shared" si="1"/>
        <v>mån</v>
      </c>
      <c r="D29" s="34"/>
      <c r="E29" s="33">
        <v>26</v>
      </c>
      <c r="G29" s="19">
        <f>VLOOKUP($C29, anpassa!$B$15:$H$21, 2, FALSE)</f>
        <v>8</v>
      </c>
      <c r="H29" s="19">
        <f>VLOOKUP($C29, anpassa!$B$15:$H$21, 3, FALSE)</f>
        <v>16</v>
      </c>
      <c r="I29" s="19">
        <f>VLOOKUP($C29, anpassa!$B$15:$H$21, 4, FALSE)</f>
        <v>0</v>
      </c>
      <c r="J29" s="19">
        <f>VLOOKUP($C29, anpassa!$B$15:$H$21, 5, FALSE)</f>
        <v>0</v>
      </c>
      <c r="K29" s="19">
        <f>VLOOKUP($C29, anpassa!$B$15:$H$21, 6, FALSE)</f>
        <v>0</v>
      </c>
      <c r="L29" s="19">
        <f>VLOOKUP($C29, anpassa!$B$15:$H$21, 7, FALSE)</f>
        <v>0</v>
      </c>
      <c r="N29" s="23">
        <f t="shared" si="0"/>
        <v>8</v>
      </c>
      <c r="O29" s="24">
        <f t="shared" si="2"/>
        <v>8.5</v>
      </c>
      <c r="P29" s="21">
        <f t="shared" si="3"/>
        <v>3.5</v>
      </c>
      <c r="R29" s="43"/>
      <c r="S29" s="1"/>
    </row>
    <row r="30" spans="1:19" s="2" customFormat="1" ht="18" customHeight="1">
      <c r="A30" s="1"/>
      <c r="B30" s="26">
        <f t="shared" si="4"/>
        <v>45531</v>
      </c>
      <c r="C30" s="31" t="str">
        <f t="shared" si="1"/>
        <v>tis</v>
      </c>
      <c r="D30" s="34"/>
      <c r="E30" s="33">
        <v>27</v>
      </c>
      <c r="G30" s="19">
        <f>VLOOKUP($C30, anpassa!$B$15:$H$21, 2, FALSE)</f>
        <v>8.5</v>
      </c>
      <c r="H30" s="19">
        <f>VLOOKUP($C30, anpassa!$B$15:$H$21, 3, FALSE)</f>
        <v>16</v>
      </c>
      <c r="I30" s="19">
        <f>VLOOKUP($C30, anpassa!$B$15:$H$21, 4, FALSE)</f>
        <v>0</v>
      </c>
      <c r="J30" s="19">
        <f>VLOOKUP($C30, anpassa!$B$15:$H$21, 5, FALSE)</f>
        <v>0</v>
      </c>
      <c r="K30" s="19">
        <f>VLOOKUP($C30, anpassa!$B$15:$H$21, 6, FALSE)</f>
        <v>0</v>
      </c>
      <c r="L30" s="19">
        <f>VLOOKUP($C30, anpassa!$B$15:$H$21, 7, FALSE)</f>
        <v>0</v>
      </c>
      <c r="N30" s="23">
        <f t="shared" si="0"/>
        <v>7.5</v>
      </c>
      <c r="O30" s="24">
        <f t="shared" si="2"/>
        <v>8.5</v>
      </c>
      <c r="P30" s="21">
        <f t="shared" si="3"/>
        <v>2.5</v>
      </c>
      <c r="R30" s="43"/>
      <c r="S30" s="1"/>
    </row>
    <row r="31" spans="1:19" s="2" customFormat="1" ht="18" customHeight="1">
      <c r="A31" s="1"/>
      <c r="B31" s="26">
        <f t="shared" si="4"/>
        <v>45532</v>
      </c>
      <c r="C31" s="31" t="str">
        <f t="shared" si="1"/>
        <v>ons</v>
      </c>
      <c r="D31" s="34"/>
      <c r="E31" s="33">
        <v>28</v>
      </c>
      <c r="G31" s="19">
        <f>VLOOKUP($C31, anpassa!$B$15:$H$21, 2, FALSE)</f>
        <v>8</v>
      </c>
      <c r="H31" s="19">
        <f>VLOOKUP($C31, anpassa!$B$15:$H$21, 3, FALSE)</f>
        <v>16</v>
      </c>
      <c r="I31" s="19">
        <f>VLOOKUP($C31, anpassa!$B$15:$H$21, 4, FALSE)</f>
        <v>19</v>
      </c>
      <c r="J31" s="19">
        <f>VLOOKUP($C31, anpassa!$B$15:$H$21, 5, FALSE)</f>
        <v>21</v>
      </c>
      <c r="K31" s="19">
        <f>VLOOKUP($C31, anpassa!$B$15:$H$21, 6, FALSE)</f>
        <v>0</v>
      </c>
      <c r="L31" s="19">
        <f>VLOOKUP($C31, anpassa!$B$15:$H$21, 7, FALSE)</f>
        <v>0</v>
      </c>
      <c r="N31" s="23">
        <f t="shared" si="0"/>
        <v>10</v>
      </c>
      <c r="O31" s="24">
        <f t="shared" si="2"/>
        <v>8.5</v>
      </c>
      <c r="P31" s="21">
        <f t="shared" si="3"/>
        <v>4</v>
      </c>
      <c r="R31" s="43"/>
      <c r="S31" s="1"/>
    </row>
    <row r="32" spans="1:19" s="2" customFormat="1" ht="18" customHeight="1">
      <c r="A32" s="1"/>
      <c r="B32" s="26">
        <f t="shared" si="4"/>
        <v>45533</v>
      </c>
      <c r="C32" s="31" t="str">
        <f t="shared" si="1"/>
        <v>tor</v>
      </c>
      <c r="D32" s="34"/>
      <c r="E32" s="33">
        <v>29</v>
      </c>
      <c r="G32" s="19">
        <f>VLOOKUP($C32, anpassa!$B$15:$H$21, 2, FALSE)</f>
        <v>8</v>
      </c>
      <c r="H32" s="19">
        <f>VLOOKUP($C32, anpassa!$B$15:$H$21, 3, FALSE)</f>
        <v>17</v>
      </c>
      <c r="I32" s="19">
        <f>VLOOKUP($C32, anpassa!$B$15:$H$21, 4, FALSE)</f>
        <v>0</v>
      </c>
      <c r="J32" s="19">
        <f>VLOOKUP($C32, anpassa!$B$15:$H$21, 5, FALSE)</f>
        <v>0</v>
      </c>
      <c r="K32" s="19">
        <f>VLOOKUP($C32, anpassa!$B$15:$H$21, 6, FALSE)</f>
        <v>0</v>
      </c>
      <c r="L32" s="19">
        <f>VLOOKUP($C32, anpassa!$B$15:$H$21, 7, FALSE)</f>
        <v>0</v>
      </c>
      <c r="N32" s="23">
        <f t="shared" si="0"/>
        <v>9</v>
      </c>
      <c r="O32" s="24">
        <f t="shared" si="2"/>
        <v>8.5</v>
      </c>
      <c r="P32" s="21">
        <f t="shared" si="3"/>
        <v>4.5</v>
      </c>
      <c r="R32" s="43"/>
      <c r="S32" s="1"/>
    </row>
    <row r="33" spans="1:19" s="2" customFormat="1" ht="18" customHeight="1">
      <c r="A33" s="1"/>
      <c r="B33" s="26">
        <f t="shared" si="4"/>
        <v>45534</v>
      </c>
      <c r="C33" s="31" t="str">
        <f t="shared" si="1"/>
        <v>fre</v>
      </c>
      <c r="D33" s="34"/>
      <c r="E33" s="33">
        <v>30</v>
      </c>
      <c r="G33" s="19">
        <f>VLOOKUP($C33, anpassa!$B$15:$H$21, 2, FALSE)</f>
        <v>8</v>
      </c>
      <c r="H33" s="19">
        <f>VLOOKUP($C33, anpassa!$B$15:$H$21, 3, FALSE)</f>
        <v>15</v>
      </c>
      <c r="I33" s="19">
        <f>VLOOKUP($C33, anpassa!$B$15:$H$21, 4, FALSE)</f>
        <v>0</v>
      </c>
      <c r="J33" s="19">
        <f>VLOOKUP($C33, anpassa!$B$15:$H$21, 5, FALSE)</f>
        <v>0</v>
      </c>
      <c r="K33" s="19">
        <f>VLOOKUP($C33, anpassa!$B$15:$H$21, 6, FALSE)</f>
        <v>0</v>
      </c>
      <c r="L33" s="19">
        <f>VLOOKUP($C33, anpassa!$B$15:$H$21, 7, FALSE)</f>
        <v>0</v>
      </c>
      <c r="N33" s="23">
        <f t="shared" si="0"/>
        <v>7</v>
      </c>
      <c r="O33" s="24">
        <f t="shared" si="2"/>
        <v>8.5</v>
      </c>
      <c r="P33" s="21">
        <f t="shared" si="3"/>
        <v>3</v>
      </c>
      <c r="R33" s="43"/>
      <c r="S33" s="1"/>
    </row>
    <row r="34" spans="1:19" s="2" customFormat="1" ht="18" customHeight="1">
      <c r="A34" s="1"/>
      <c r="B34" s="26">
        <f t="shared" ref="B34" si="5">B33+1</f>
        <v>45535</v>
      </c>
      <c r="C34" s="31" t="str">
        <f t="shared" si="1"/>
        <v>lör</v>
      </c>
      <c r="D34" s="34"/>
      <c r="E34" s="33">
        <v>31</v>
      </c>
      <c r="G34" s="19">
        <f>VLOOKUP($C34, anpassa!$B$15:$H$21, 2, FALSE)</f>
        <v>0</v>
      </c>
      <c r="H34" s="19">
        <f>VLOOKUP($C34, anpassa!$B$15:$H$21, 3, FALSE)</f>
        <v>0</v>
      </c>
      <c r="I34" s="19">
        <f>VLOOKUP($C34, anpassa!$B$15:$H$21, 4, FALSE)</f>
        <v>0</v>
      </c>
      <c r="J34" s="19">
        <f>VLOOKUP($C34, anpassa!$B$15:$H$21, 5, FALSE)</f>
        <v>0</v>
      </c>
      <c r="K34" s="19">
        <f>VLOOKUP($C34, anpassa!$B$15:$H$21, 6, FALSE)</f>
        <v>0</v>
      </c>
      <c r="L34" s="19">
        <f>VLOOKUP($C34, anpassa!$B$15:$H$21, 7, FALSE)</f>
        <v>0</v>
      </c>
      <c r="N34" s="23">
        <f t="shared" si="0"/>
        <v>0</v>
      </c>
      <c r="O34" s="24">
        <f t="shared" si="2"/>
        <v>0</v>
      </c>
      <c r="P34" s="21">
        <f t="shared" si="3"/>
        <v>3</v>
      </c>
      <c r="R34" s="43"/>
      <c r="S34" s="1"/>
    </row>
    <row r="35" spans="1:19" ht="22" customHeight="1">
      <c r="O35" s="50" t="s">
        <v>20</v>
      </c>
      <c r="P35" s="22">
        <f>P34</f>
        <v>3</v>
      </c>
    </row>
    <row r="36" spans="1:19" ht="22" customHeight="1">
      <c r="B36" s="14" t="s">
        <v>11</v>
      </c>
      <c r="G36" s="51" t="s">
        <v>21</v>
      </c>
    </row>
    <row r="37" spans="1:19" ht="10" customHeight="1">
      <c r="B37" s="52" t="s">
        <v>22</v>
      </c>
      <c r="E37" s="53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5"/>
    </row>
    <row r="38" spans="1:19" ht="50" customHeight="1">
      <c r="B38" s="52"/>
      <c r="E38" s="56"/>
      <c r="F38" s="57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5"/>
    </row>
    <row r="39" spans="1:19" ht="10" customHeight="1">
      <c r="B39" s="52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60"/>
    </row>
  </sheetData>
  <sheetProtection sheet="1" objects="1" scenarios="1" selectLockedCells="1"/>
  <mergeCells count="1">
    <mergeCell ref="G38:R38"/>
  </mergeCells>
  <phoneticPr fontId="1" type="noConversion"/>
  <conditionalFormatting sqref="C4:C34">
    <cfRule type="expression" dxfId="47" priority="1">
      <formula>OR(C4="lör", C4="sön")</formula>
    </cfRule>
  </conditionalFormatting>
  <conditionalFormatting sqref="E4:E34">
    <cfRule type="containsText" dxfId="46" priority="2" operator="containsText" text="L">
      <formula>NOT(ISERROR(SEARCH("L",E4)))</formula>
    </cfRule>
  </conditionalFormatting>
  <conditionalFormatting sqref="G4:L34">
    <cfRule type="expression" dxfId="45" priority="3">
      <formula>OR(TEXT($C4, "dddd")="lör", TEXT($C4, "dddd")="sön")</formula>
    </cfRule>
    <cfRule type="expression" dxfId="44" priority="4">
      <formula>OR(TEXT($E4, "dddd")="L")</formula>
    </cfRule>
  </conditionalFormatting>
  <printOptions horizontalCentered="1"/>
  <pageMargins left="0.39370078740157483" right="0.39370078740157483" top="0.78740157480314965" bottom="0.19685039370078741" header="0.51181102362204722" footer="0.51181102362204722"/>
  <pageSetup paperSize="9" fitToHeight="100" orientation="portrait" r:id="rId1"/>
  <headerFooter alignWithMargins="0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0A614-ADF7-459F-AE10-48C548D1664A}">
  <sheetPr>
    <tabColor rgb="FFA8A8A8"/>
  </sheetPr>
  <dimension ref="A1:U38"/>
  <sheetViews>
    <sheetView showGridLines="0" showZeros="0" zoomScaleNormal="100" zoomScaleSheetLayoutView="100" workbookViewId="0">
      <pane ySplit="3" topLeftCell="A16" activePane="bottomLeft" state="frozen"/>
      <selection activeCell="B5" sqref="B5:E5"/>
      <selection pane="bottomLeft" activeCell="R4" sqref="R4"/>
    </sheetView>
  </sheetViews>
  <sheetFormatPr defaultColWidth="9.08984375" defaultRowHeight="18" customHeight="1"/>
  <cols>
    <col min="1" max="1" width="1.81640625" style="4" customWidth="1"/>
    <col min="2" max="2" width="8.6328125" style="4" hidden="1" customWidth="1"/>
    <col min="3" max="3" width="5.6328125" style="27" customWidth="1"/>
    <col min="4" max="4" width="0.453125" style="6" customWidth="1"/>
    <col min="5" max="5" width="3.1796875" style="28" customWidth="1"/>
    <col min="6" max="6" width="0.453125" style="6" customWidth="1"/>
    <col min="7" max="12" width="5.1796875" style="5" customWidth="1"/>
    <col min="13" max="13" width="0.453125" style="6" customWidth="1"/>
    <col min="14" max="16" width="5.1796875" style="5" customWidth="1"/>
    <col min="17" max="17" width="0.453125" style="6" customWidth="1"/>
    <col min="18" max="18" width="32.7265625" style="5" customWidth="1"/>
    <col min="19" max="16384" width="9.08984375" style="6"/>
  </cols>
  <sheetData>
    <row r="1" spans="1:21" ht="10" customHeight="1"/>
    <row r="2" spans="1:21" ht="40" customHeight="1">
      <c r="A2" s="7"/>
      <c r="C2" s="8" t="str">
        <f>CONCATENATE("Tidslogg för ",anpassa!B5," ","september ",anpassa!B8)</f>
        <v>Tidslogg för Maja Gräddnos september 2024</v>
      </c>
      <c r="G2" s="8"/>
      <c r="H2" s="8"/>
      <c r="I2" s="8"/>
      <c r="J2" s="8"/>
      <c r="K2" s="8"/>
      <c r="L2" s="8"/>
      <c r="N2" s="8"/>
      <c r="O2" s="8"/>
      <c r="P2" s="8"/>
      <c r="R2" s="8"/>
    </row>
    <row r="3" spans="1:21" ht="18" customHeight="1">
      <c r="G3" s="16" t="s">
        <v>12</v>
      </c>
      <c r="H3" s="16" t="s">
        <v>13</v>
      </c>
      <c r="I3" s="16" t="s">
        <v>12</v>
      </c>
      <c r="J3" s="16" t="s">
        <v>13</v>
      </c>
      <c r="K3" s="16" t="s">
        <v>12</v>
      </c>
      <c r="L3" s="16" t="s">
        <v>13</v>
      </c>
      <c r="N3" s="16" t="s">
        <v>7</v>
      </c>
      <c r="O3" s="16" t="s">
        <v>9</v>
      </c>
      <c r="P3" s="16" t="s">
        <v>8</v>
      </c>
      <c r="R3" s="17" t="s">
        <v>10</v>
      </c>
    </row>
    <row r="4" spans="1:21" s="13" customFormat="1" ht="18" customHeight="1">
      <c r="A4" s="1"/>
      <c r="B4" s="25" t="str">
        <f>TEXT(YEAR(anpassa!B23), "00") &amp; "-09-01"</f>
        <v>2024-09-01</v>
      </c>
      <c r="C4" s="31" t="str">
        <f>LEFT(TEXT(B4, "dddd"), 3)</f>
        <v>sön</v>
      </c>
      <c r="D4" s="32"/>
      <c r="E4" s="33">
        <v>1</v>
      </c>
      <c r="G4" s="19">
        <f>VLOOKUP($C4, anpassa!$B$15:$H$21, 2, FALSE)</f>
        <v>19</v>
      </c>
      <c r="H4" s="19">
        <f>VLOOKUP($C4, anpassa!$B$15:$H$21, 3, FALSE)</f>
        <v>21</v>
      </c>
      <c r="I4" s="19">
        <f>VLOOKUP($C4, anpassa!$B$15:$H$21, 4, FALSE)</f>
        <v>0</v>
      </c>
      <c r="J4" s="19">
        <f>VLOOKUP($C4, anpassa!$B$15:$H$21, 5, FALSE)</f>
        <v>0</v>
      </c>
      <c r="K4" s="19">
        <f>VLOOKUP($C4, anpassa!$B$15:$H$21, 6, FALSE)</f>
        <v>0</v>
      </c>
      <c r="L4" s="19">
        <f>VLOOKUP($C4, anpassa!$B$15:$H$21, 7, FALSE)</f>
        <v>0</v>
      </c>
      <c r="N4" s="23">
        <f t="shared" ref="N4:N33" si="0">(H4-G4)+(J4-I4)+(L4-K4)</f>
        <v>2</v>
      </c>
      <c r="O4" s="24">
        <f>IF(OR(C4="lör", C4="sön", E4="L"), 0, 8.5)</f>
        <v>0</v>
      </c>
      <c r="P4" s="21">
        <f>N4-O4</f>
        <v>2</v>
      </c>
      <c r="R4" s="43"/>
      <c r="S4" s="1"/>
      <c r="T4" s="20"/>
    </row>
    <row r="5" spans="1:21" s="13" customFormat="1" ht="18" customHeight="1">
      <c r="A5" s="1"/>
      <c r="B5" s="26">
        <f>B4+1</f>
        <v>45537</v>
      </c>
      <c r="C5" s="31" t="str">
        <f t="shared" ref="C5:C33" si="1">LEFT(TEXT(B5, "dddd"), 3)</f>
        <v>mån</v>
      </c>
      <c r="D5" s="32"/>
      <c r="E5" s="33">
        <v>2</v>
      </c>
      <c r="G5" s="19">
        <f>VLOOKUP($C5, anpassa!$B$15:$H$21, 2, FALSE)</f>
        <v>8</v>
      </c>
      <c r="H5" s="19">
        <f>VLOOKUP($C5, anpassa!$B$15:$H$21, 3, FALSE)</f>
        <v>16</v>
      </c>
      <c r="I5" s="19">
        <f>VLOOKUP($C5, anpassa!$B$15:$H$21, 4, FALSE)</f>
        <v>0</v>
      </c>
      <c r="J5" s="19">
        <f>VLOOKUP($C5, anpassa!$B$15:$H$21, 5, FALSE)</f>
        <v>0</v>
      </c>
      <c r="K5" s="19">
        <f>VLOOKUP($C5, anpassa!$B$15:$H$21, 6, FALSE)</f>
        <v>0</v>
      </c>
      <c r="L5" s="19">
        <f>VLOOKUP($C5, anpassa!$B$15:$H$21, 7, FALSE)</f>
        <v>0</v>
      </c>
      <c r="N5" s="23">
        <f t="shared" si="0"/>
        <v>8</v>
      </c>
      <c r="O5" s="24">
        <f t="shared" ref="O5:O33" si="2">IF(OR(C5="lör", C5="sön", E5="L"), 0, 8.5)</f>
        <v>8.5</v>
      </c>
      <c r="P5" s="21">
        <f>(N5-O5)+P4</f>
        <v>1.5</v>
      </c>
      <c r="R5" s="43"/>
      <c r="S5" s="1"/>
    </row>
    <row r="6" spans="1:21" s="13" customFormat="1" ht="18" customHeight="1">
      <c r="A6" s="1"/>
      <c r="B6" s="26">
        <f t="shared" ref="B6:B33" si="3">B5+1</f>
        <v>45538</v>
      </c>
      <c r="C6" s="31" t="str">
        <f t="shared" si="1"/>
        <v>tis</v>
      </c>
      <c r="D6" s="32"/>
      <c r="E6" s="33">
        <v>3</v>
      </c>
      <c r="G6" s="19">
        <f>VLOOKUP($C6, anpassa!$B$15:$H$21, 2, FALSE)</f>
        <v>8.5</v>
      </c>
      <c r="H6" s="19">
        <f>VLOOKUP($C6, anpassa!$B$15:$H$21, 3, FALSE)</f>
        <v>16</v>
      </c>
      <c r="I6" s="19">
        <f>VLOOKUP($C6, anpassa!$B$15:$H$21, 4, FALSE)</f>
        <v>0</v>
      </c>
      <c r="J6" s="19">
        <f>VLOOKUP($C6, anpassa!$B$15:$H$21, 5, FALSE)</f>
        <v>0</v>
      </c>
      <c r="K6" s="19">
        <f>VLOOKUP($C6, anpassa!$B$15:$H$21, 6, FALSE)</f>
        <v>0</v>
      </c>
      <c r="L6" s="19">
        <f>VLOOKUP($C6, anpassa!$B$15:$H$21, 7, FALSE)</f>
        <v>0</v>
      </c>
      <c r="N6" s="23">
        <f t="shared" si="0"/>
        <v>7.5</v>
      </c>
      <c r="O6" s="24">
        <f t="shared" si="2"/>
        <v>8.5</v>
      </c>
      <c r="P6" s="21">
        <f t="shared" ref="P6:P33" si="4">(N6-O6)+P5</f>
        <v>0.5</v>
      </c>
      <c r="R6" s="43"/>
      <c r="S6" s="1"/>
      <c r="U6" s="3"/>
    </row>
    <row r="7" spans="1:21" s="13" customFormat="1" ht="18" customHeight="1">
      <c r="A7" s="1"/>
      <c r="B7" s="26">
        <f t="shared" si="3"/>
        <v>45539</v>
      </c>
      <c r="C7" s="31" t="str">
        <f t="shared" si="1"/>
        <v>ons</v>
      </c>
      <c r="D7" s="32"/>
      <c r="E7" s="33">
        <v>4</v>
      </c>
      <c r="G7" s="19">
        <f>VLOOKUP($C7, anpassa!$B$15:$H$21, 2, FALSE)</f>
        <v>8</v>
      </c>
      <c r="H7" s="19">
        <f>VLOOKUP($C7, anpassa!$B$15:$H$21, 3, FALSE)</f>
        <v>16</v>
      </c>
      <c r="I7" s="19">
        <f>VLOOKUP($C7, anpassa!$B$15:$H$21, 4, FALSE)</f>
        <v>19</v>
      </c>
      <c r="J7" s="19">
        <f>VLOOKUP($C7, anpassa!$B$15:$H$21, 5, FALSE)</f>
        <v>21</v>
      </c>
      <c r="K7" s="19">
        <f>VLOOKUP($C7, anpassa!$B$15:$H$21, 6, FALSE)</f>
        <v>0</v>
      </c>
      <c r="L7" s="19">
        <f>VLOOKUP($C7, anpassa!$B$15:$H$21, 7, FALSE)</f>
        <v>0</v>
      </c>
      <c r="N7" s="23">
        <f t="shared" si="0"/>
        <v>10</v>
      </c>
      <c r="O7" s="24">
        <f t="shared" si="2"/>
        <v>8.5</v>
      </c>
      <c r="P7" s="21">
        <f t="shared" si="4"/>
        <v>2</v>
      </c>
      <c r="R7" s="43"/>
      <c r="S7" s="1"/>
    </row>
    <row r="8" spans="1:21" s="13" customFormat="1" ht="18" customHeight="1">
      <c r="A8" s="1"/>
      <c r="B8" s="26">
        <f t="shared" si="3"/>
        <v>45540</v>
      </c>
      <c r="C8" s="31" t="str">
        <f t="shared" si="1"/>
        <v>tor</v>
      </c>
      <c r="D8" s="32"/>
      <c r="E8" s="33">
        <v>5</v>
      </c>
      <c r="G8" s="19">
        <f>VLOOKUP($C8, anpassa!$B$15:$H$21, 2, FALSE)</f>
        <v>8</v>
      </c>
      <c r="H8" s="19">
        <f>VLOOKUP($C8, anpassa!$B$15:$H$21, 3, FALSE)</f>
        <v>17</v>
      </c>
      <c r="I8" s="19">
        <f>VLOOKUP($C8, anpassa!$B$15:$H$21, 4, FALSE)</f>
        <v>0</v>
      </c>
      <c r="J8" s="19">
        <f>VLOOKUP($C8, anpassa!$B$15:$H$21, 5, FALSE)</f>
        <v>0</v>
      </c>
      <c r="K8" s="19">
        <f>VLOOKUP($C8, anpassa!$B$15:$H$21, 6, FALSE)</f>
        <v>0</v>
      </c>
      <c r="L8" s="19">
        <f>VLOOKUP($C8, anpassa!$B$15:$H$21, 7, FALSE)</f>
        <v>0</v>
      </c>
      <c r="N8" s="23">
        <f t="shared" si="0"/>
        <v>9</v>
      </c>
      <c r="O8" s="24">
        <f t="shared" si="2"/>
        <v>8.5</v>
      </c>
      <c r="P8" s="21">
        <f t="shared" si="4"/>
        <v>2.5</v>
      </c>
      <c r="R8" s="43"/>
      <c r="S8" s="1"/>
    </row>
    <row r="9" spans="1:21" s="2" customFormat="1" ht="18" customHeight="1">
      <c r="A9" s="1"/>
      <c r="B9" s="26">
        <f t="shared" si="3"/>
        <v>45541</v>
      </c>
      <c r="C9" s="31" t="str">
        <f t="shared" si="1"/>
        <v>fre</v>
      </c>
      <c r="D9" s="34"/>
      <c r="E9" s="33">
        <v>6</v>
      </c>
      <c r="G9" s="19">
        <f>VLOOKUP($C9, anpassa!$B$15:$H$21, 2, FALSE)</f>
        <v>8</v>
      </c>
      <c r="H9" s="19">
        <f>VLOOKUP($C9, anpassa!$B$15:$H$21, 3, FALSE)</f>
        <v>15</v>
      </c>
      <c r="I9" s="19">
        <f>VLOOKUP($C9, anpassa!$B$15:$H$21, 4, FALSE)</f>
        <v>0</v>
      </c>
      <c r="J9" s="19">
        <f>VLOOKUP($C9, anpassa!$B$15:$H$21, 5, FALSE)</f>
        <v>0</v>
      </c>
      <c r="K9" s="19">
        <f>VLOOKUP($C9, anpassa!$B$15:$H$21, 6, FALSE)</f>
        <v>0</v>
      </c>
      <c r="L9" s="19">
        <f>VLOOKUP($C9, anpassa!$B$15:$H$21, 7, FALSE)</f>
        <v>0</v>
      </c>
      <c r="N9" s="23">
        <f t="shared" si="0"/>
        <v>7</v>
      </c>
      <c r="O9" s="24">
        <f t="shared" si="2"/>
        <v>8.5</v>
      </c>
      <c r="P9" s="21">
        <f t="shared" si="4"/>
        <v>1</v>
      </c>
      <c r="R9" s="43"/>
      <c r="S9" s="1"/>
    </row>
    <row r="10" spans="1:21" s="2" customFormat="1" ht="18" customHeight="1">
      <c r="A10" s="1"/>
      <c r="B10" s="26">
        <f t="shared" si="3"/>
        <v>45542</v>
      </c>
      <c r="C10" s="31" t="str">
        <f t="shared" si="1"/>
        <v>lör</v>
      </c>
      <c r="D10" s="34"/>
      <c r="E10" s="33">
        <v>7</v>
      </c>
      <c r="G10" s="19">
        <f>VLOOKUP($C10, anpassa!$B$15:$H$21, 2, FALSE)</f>
        <v>0</v>
      </c>
      <c r="H10" s="19">
        <f>VLOOKUP($C10, anpassa!$B$15:$H$21, 3, FALSE)</f>
        <v>0</v>
      </c>
      <c r="I10" s="19">
        <f>VLOOKUP($C10, anpassa!$B$15:$H$21, 4, FALSE)</f>
        <v>0</v>
      </c>
      <c r="J10" s="19">
        <f>VLOOKUP($C10, anpassa!$B$15:$H$21, 5, FALSE)</f>
        <v>0</v>
      </c>
      <c r="K10" s="19">
        <f>VLOOKUP($C10, anpassa!$B$15:$H$21, 6, FALSE)</f>
        <v>0</v>
      </c>
      <c r="L10" s="19">
        <f>VLOOKUP($C10, anpassa!$B$15:$H$21, 7, FALSE)</f>
        <v>0</v>
      </c>
      <c r="N10" s="23">
        <f t="shared" si="0"/>
        <v>0</v>
      </c>
      <c r="O10" s="24">
        <f t="shared" si="2"/>
        <v>0</v>
      </c>
      <c r="P10" s="21">
        <f t="shared" si="4"/>
        <v>1</v>
      </c>
      <c r="R10" s="43"/>
      <c r="S10" s="1"/>
    </row>
    <row r="11" spans="1:21" s="2" customFormat="1" ht="18" customHeight="1">
      <c r="A11" s="1"/>
      <c r="B11" s="26">
        <f t="shared" si="3"/>
        <v>45543</v>
      </c>
      <c r="C11" s="31" t="str">
        <f t="shared" si="1"/>
        <v>sön</v>
      </c>
      <c r="D11" s="34"/>
      <c r="E11" s="33">
        <v>8</v>
      </c>
      <c r="G11" s="19">
        <f>VLOOKUP($C11, anpassa!$B$15:$H$21, 2, FALSE)</f>
        <v>19</v>
      </c>
      <c r="H11" s="19">
        <f>VLOOKUP($C11, anpassa!$B$15:$H$21, 3, FALSE)</f>
        <v>21</v>
      </c>
      <c r="I11" s="19">
        <f>VLOOKUP($C11, anpassa!$B$15:$H$21, 4, FALSE)</f>
        <v>0</v>
      </c>
      <c r="J11" s="19">
        <f>VLOOKUP($C11, anpassa!$B$15:$H$21, 5, FALSE)</f>
        <v>0</v>
      </c>
      <c r="K11" s="19">
        <f>VLOOKUP($C11, anpassa!$B$15:$H$21, 6, FALSE)</f>
        <v>0</v>
      </c>
      <c r="L11" s="19">
        <f>VLOOKUP($C11, anpassa!$B$15:$H$21, 7, FALSE)</f>
        <v>0</v>
      </c>
      <c r="N11" s="23">
        <f t="shared" si="0"/>
        <v>2</v>
      </c>
      <c r="O11" s="24">
        <f t="shared" si="2"/>
        <v>0</v>
      </c>
      <c r="P11" s="21">
        <f t="shared" si="4"/>
        <v>3</v>
      </c>
      <c r="R11" s="43"/>
      <c r="S11" s="1"/>
    </row>
    <row r="12" spans="1:21" s="15" customFormat="1" ht="18" customHeight="1">
      <c r="A12" s="14"/>
      <c r="B12" s="26">
        <f t="shared" si="3"/>
        <v>45544</v>
      </c>
      <c r="C12" s="31" t="str">
        <f t="shared" si="1"/>
        <v>mån</v>
      </c>
      <c r="D12" s="35"/>
      <c r="E12" s="33">
        <v>9</v>
      </c>
      <c r="G12" s="19">
        <f>VLOOKUP($C12, anpassa!$B$15:$H$21, 2, FALSE)</f>
        <v>8</v>
      </c>
      <c r="H12" s="19">
        <f>VLOOKUP($C12, anpassa!$B$15:$H$21, 3, FALSE)</f>
        <v>16</v>
      </c>
      <c r="I12" s="19">
        <f>VLOOKUP($C12, anpassa!$B$15:$H$21, 4, FALSE)</f>
        <v>0</v>
      </c>
      <c r="J12" s="19">
        <f>VLOOKUP($C12, anpassa!$B$15:$H$21, 5, FALSE)</f>
        <v>0</v>
      </c>
      <c r="K12" s="19">
        <f>VLOOKUP($C12, anpassa!$B$15:$H$21, 6, FALSE)</f>
        <v>0</v>
      </c>
      <c r="L12" s="19">
        <f>VLOOKUP($C12, anpassa!$B$15:$H$21, 7, FALSE)</f>
        <v>0</v>
      </c>
      <c r="N12" s="23">
        <f t="shared" si="0"/>
        <v>8</v>
      </c>
      <c r="O12" s="24">
        <f t="shared" si="2"/>
        <v>8.5</v>
      </c>
      <c r="P12" s="21">
        <f t="shared" si="4"/>
        <v>2.5</v>
      </c>
      <c r="R12" s="43"/>
    </row>
    <row r="13" spans="1:21" s="15" customFormat="1" ht="18" customHeight="1">
      <c r="A13" s="14"/>
      <c r="B13" s="26">
        <f t="shared" si="3"/>
        <v>45545</v>
      </c>
      <c r="C13" s="31" t="str">
        <f t="shared" si="1"/>
        <v>tis</v>
      </c>
      <c r="D13" s="35"/>
      <c r="E13" s="33">
        <v>10</v>
      </c>
      <c r="G13" s="19">
        <f>VLOOKUP($C13, anpassa!$B$15:$H$21, 2, FALSE)</f>
        <v>8.5</v>
      </c>
      <c r="H13" s="19">
        <f>VLOOKUP($C13, anpassa!$B$15:$H$21, 3, FALSE)</f>
        <v>16</v>
      </c>
      <c r="I13" s="19">
        <f>VLOOKUP($C13, anpassa!$B$15:$H$21, 4, FALSE)</f>
        <v>0</v>
      </c>
      <c r="J13" s="19">
        <f>VLOOKUP($C13, anpassa!$B$15:$H$21, 5, FALSE)</f>
        <v>0</v>
      </c>
      <c r="K13" s="19">
        <f>VLOOKUP($C13, anpassa!$B$15:$H$21, 6, FALSE)</f>
        <v>0</v>
      </c>
      <c r="L13" s="19">
        <f>VLOOKUP($C13, anpassa!$B$15:$H$21, 7, FALSE)</f>
        <v>0</v>
      </c>
      <c r="N13" s="23">
        <f t="shared" si="0"/>
        <v>7.5</v>
      </c>
      <c r="O13" s="24">
        <f t="shared" si="2"/>
        <v>8.5</v>
      </c>
      <c r="P13" s="21">
        <f t="shared" si="4"/>
        <v>1.5</v>
      </c>
      <c r="R13" s="43"/>
    </row>
    <row r="14" spans="1:21" s="13" customFormat="1" ht="18" customHeight="1">
      <c r="A14" s="1"/>
      <c r="B14" s="26">
        <f t="shared" si="3"/>
        <v>45546</v>
      </c>
      <c r="C14" s="31" t="str">
        <f t="shared" si="1"/>
        <v>ons</v>
      </c>
      <c r="D14" s="32"/>
      <c r="E14" s="33">
        <v>11</v>
      </c>
      <c r="G14" s="19">
        <f>VLOOKUP($C14, anpassa!$B$15:$H$21, 2, FALSE)</f>
        <v>8</v>
      </c>
      <c r="H14" s="19">
        <f>VLOOKUP($C14, anpassa!$B$15:$H$21, 3, FALSE)</f>
        <v>16</v>
      </c>
      <c r="I14" s="19">
        <f>VLOOKUP($C14, anpassa!$B$15:$H$21, 4, FALSE)</f>
        <v>19</v>
      </c>
      <c r="J14" s="19">
        <f>VLOOKUP($C14, anpassa!$B$15:$H$21, 5, FALSE)</f>
        <v>21</v>
      </c>
      <c r="K14" s="19">
        <f>VLOOKUP($C14, anpassa!$B$15:$H$21, 6, FALSE)</f>
        <v>0</v>
      </c>
      <c r="L14" s="19">
        <f>VLOOKUP($C14, anpassa!$B$15:$H$21, 7, FALSE)</f>
        <v>0</v>
      </c>
      <c r="N14" s="23">
        <f t="shared" si="0"/>
        <v>10</v>
      </c>
      <c r="O14" s="24">
        <f t="shared" si="2"/>
        <v>8.5</v>
      </c>
      <c r="P14" s="21">
        <f t="shared" si="4"/>
        <v>3</v>
      </c>
      <c r="R14" s="43"/>
      <c r="S14" s="1"/>
    </row>
    <row r="15" spans="1:21" s="13" customFormat="1" ht="18" customHeight="1">
      <c r="A15" s="1"/>
      <c r="B15" s="26">
        <f t="shared" si="3"/>
        <v>45547</v>
      </c>
      <c r="C15" s="31" t="str">
        <f t="shared" si="1"/>
        <v>tor</v>
      </c>
      <c r="D15" s="32"/>
      <c r="E15" s="33">
        <v>12</v>
      </c>
      <c r="G15" s="19">
        <f>VLOOKUP($C15, anpassa!$B$15:$H$21, 2, FALSE)</f>
        <v>8</v>
      </c>
      <c r="H15" s="19">
        <f>VLOOKUP($C15, anpassa!$B$15:$H$21, 3, FALSE)</f>
        <v>17</v>
      </c>
      <c r="I15" s="19">
        <f>VLOOKUP($C15, anpassa!$B$15:$H$21, 4, FALSE)</f>
        <v>0</v>
      </c>
      <c r="J15" s="19">
        <f>VLOOKUP($C15, anpassa!$B$15:$H$21, 5, FALSE)</f>
        <v>0</v>
      </c>
      <c r="K15" s="19">
        <f>VLOOKUP($C15, anpassa!$B$15:$H$21, 6, FALSE)</f>
        <v>0</v>
      </c>
      <c r="L15" s="19">
        <f>VLOOKUP($C15, anpassa!$B$15:$H$21, 7, FALSE)</f>
        <v>0</v>
      </c>
      <c r="N15" s="23">
        <f t="shared" si="0"/>
        <v>9</v>
      </c>
      <c r="O15" s="24">
        <f t="shared" si="2"/>
        <v>8.5</v>
      </c>
      <c r="P15" s="21">
        <f t="shared" si="4"/>
        <v>3.5</v>
      </c>
      <c r="R15" s="43"/>
      <c r="S15" s="1"/>
    </row>
    <row r="16" spans="1:21" s="13" customFormat="1" ht="18" customHeight="1">
      <c r="A16" s="1"/>
      <c r="B16" s="26">
        <f t="shared" si="3"/>
        <v>45548</v>
      </c>
      <c r="C16" s="31" t="str">
        <f t="shared" si="1"/>
        <v>fre</v>
      </c>
      <c r="D16" s="32"/>
      <c r="E16" s="33">
        <v>13</v>
      </c>
      <c r="G16" s="19">
        <f>VLOOKUP($C16, anpassa!$B$15:$H$21, 2, FALSE)</f>
        <v>8</v>
      </c>
      <c r="H16" s="19">
        <f>VLOOKUP($C16, anpassa!$B$15:$H$21, 3, FALSE)</f>
        <v>15</v>
      </c>
      <c r="I16" s="19">
        <f>VLOOKUP($C16, anpassa!$B$15:$H$21, 4, FALSE)</f>
        <v>0</v>
      </c>
      <c r="J16" s="19">
        <f>VLOOKUP($C16, anpassa!$B$15:$H$21, 5, FALSE)</f>
        <v>0</v>
      </c>
      <c r="K16" s="19">
        <f>VLOOKUP($C16, anpassa!$B$15:$H$21, 6, FALSE)</f>
        <v>0</v>
      </c>
      <c r="L16" s="19">
        <f>VLOOKUP($C16, anpassa!$B$15:$H$21, 7, FALSE)</f>
        <v>0</v>
      </c>
      <c r="N16" s="23">
        <f t="shared" si="0"/>
        <v>7</v>
      </c>
      <c r="O16" s="24">
        <f t="shared" si="2"/>
        <v>8.5</v>
      </c>
      <c r="P16" s="21">
        <f t="shared" si="4"/>
        <v>2</v>
      </c>
      <c r="R16" s="43"/>
      <c r="S16" s="1"/>
    </row>
    <row r="17" spans="1:19" s="13" customFormat="1" ht="18" customHeight="1">
      <c r="A17" s="1"/>
      <c r="B17" s="26">
        <f t="shared" si="3"/>
        <v>45549</v>
      </c>
      <c r="C17" s="31" t="str">
        <f t="shared" si="1"/>
        <v>lör</v>
      </c>
      <c r="D17" s="32"/>
      <c r="E17" s="33">
        <v>14</v>
      </c>
      <c r="G17" s="19">
        <f>VLOOKUP($C17, anpassa!$B$15:$H$21, 2, FALSE)</f>
        <v>0</v>
      </c>
      <c r="H17" s="19">
        <f>VLOOKUP($C17, anpassa!$B$15:$H$21, 3, FALSE)</f>
        <v>0</v>
      </c>
      <c r="I17" s="19">
        <f>VLOOKUP($C17, anpassa!$B$15:$H$21, 4, FALSE)</f>
        <v>0</v>
      </c>
      <c r="J17" s="19">
        <f>VLOOKUP($C17, anpassa!$B$15:$H$21, 5, FALSE)</f>
        <v>0</v>
      </c>
      <c r="K17" s="19">
        <f>VLOOKUP($C17, anpassa!$B$15:$H$21, 6, FALSE)</f>
        <v>0</v>
      </c>
      <c r="L17" s="19">
        <f>VLOOKUP($C17, anpassa!$B$15:$H$21, 7, FALSE)</f>
        <v>0</v>
      </c>
      <c r="N17" s="23">
        <f t="shared" si="0"/>
        <v>0</v>
      </c>
      <c r="O17" s="24">
        <f t="shared" si="2"/>
        <v>0</v>
      </c>
      <c r="P17" s="21">
        <f t="shared" si="4"/>
        <v>2</v>
      </c>
      <c r="R17" s="43"/>
      <c r="S17" s="1"/>
    </row>
    <row r="18" spans="1:19" s="2" customFormat="1" ht="18" customHeight="1">
      <c r="A18" s="1"/>
      <c r="B18" s="26">
        <f t="shared" si="3"/>
        <v>45550</v>
      </c>
      <c r="C18" s="31" t="str">
        <f t="shared" si="1"/>
        <v>sön</v>
      </c>
      <c r="D18" s="34"/>
      <c r="E18" s="33">
        <v>15</v>
      </c>
      <c r="G18" s="19">
        <f>VLOOKUP($C18, anpassa!$B$15:$H$21, 2, FALSE)</f>
        <v>19</v>
      </c>
      <c r="H18" s="19">
        <f>VLOOKUP($C18, anpassa!$B$15:$H$21, 3, FALSE)</f>
        <v>21</v>
      </c>
      <c r="I18" s="19">
        <f>VLOOKUP($C18, anpassa!$B$15:$H$21, 4, FALSE)</f>
        <v>0</v>
      </c>
      <c r="J18" s="19">
        <f>VLOOKUP($C18, anpassa!$B$15:$H$21, 5, FALSE)</f>
        <v>0</v>
      </c>
      <c r="K18" s="19">
        <f>VLOOKUP($C18, anpassa!$B$15:$H$21, 6, FALSE)</f>
        <v>0</v>
      </c>
      <c r="L18" s="19">
        <f>VLOOKUP($C18, anpassa!$B$15:$H$21, 7, FALSE)</f>
        <v>0</v>
      </c>
      <c r="N18" s="23">
        <f t="shared" si="0"/>
        <v>2</v>
      </c>
      <c r="O18" s="24">
        <f t="shared" si="2"/>
        <v>0</v>
      </c>
      <c r="P18" s="21">
        <f t="shared" si="4"/>
        <v>4</v>
      </c>
      <c r="R18" s="43"/>
      <c r="S18" s="1"/>
    </row>
    <row r="19" spans="1:19" s="2" customFormat="1" ht="18" customHeight="1">
      <c r="A19" s="1"/>
      <c r="B19" s="26">
        <f t="shared" si="3"/>
        <v>45551</v>
      </c>
      <c r="C19" s="31" t="str">
        <f t="shared" si="1"/>
        <v>mån</v>
      </c>
      <c r="D19" s="34"/>
      <c r="E19" s="33">
        <v>16</v>
      </c>
      <c r="G19" s="19">
        <f>VLOOKUP($C19, anpassa!$B$15:$H$21, 2, FALSE)</f>
        <v>8</v>
      </c>
      <c r="H19" s="19">
        <f>VLOOKUP($C19, anpassa!$B$15:$H$21, 3, FALSE)</f>
        <v>16</v>
      </c>
      <c r="I19" s="19">
        <f>VLOOKUP($C19, anpassa!$B$15:$H$21, 4, FALSE)</f>
        <v>0</v>
      </c>
      <c r="J19" s="19">
        <f>VLOOKUP($C19, anpassa!$B$15:$H$21, 5, FALSE)</f>
        <v>0</v>
      </c>
      <c r="K19" s="19">
        <f>VLOOKUP($C19, anpassa!$B$15:$H$21, 6, FALSE)</f>
        <v>0</v>
      </c>
      <c r="L19" s="19">
        <f>VLOOKUP($C19, anpassa!$B$15:$H$21, 7, FALSE)</f>
        <v>0</v>
      </c>
      <c r="N19" s="23">
        <f t="shared" si="0"/>
        <v>8</v>
      </c>
      <c r="O19" s="24">
        <f t="shared" si="2"/>
        <v>8.5</v>
      </c>
      <c r="P19" s="21">
        <f t="shared" si="4"/>
        <v>3.5</v>
      </c>
      <c r="R19" s="43"/>
      <c r="S19" s="1"/>
    </row>
    <row r="20" spans="1:19" s="2" customFormat="1" ht="18" customHeight="1">
      <c r="A20" s="1"/>
      <c r="B20" s="26">
        <f t="shared" si="3"/>
        <v>45552</v>
      </c>
      <c r="C20" s="31" t="str">
        <f t="shared" si="1"/>
        <v>tis</v>
      </c>
      <c r="D20" s="34"/>
      <c r="E20" s="33">
        <v>17</v>
      </c>
      <c r="G20" s="19">
        <f>VLOOKUP($C20, anpassa!$B$15:$H$21, 2, FALSE)</f>
        <v>8.5</v>
      </c>
      <c r="H20" s="19">
        <f>VLOOKUP($C20, anpassa!$B$15:$H$21, 3, FALSE)</f>
        <v>16</v>
      </c>
      <c r="I20" s="19">
        <f>VLOOKUP($C20, anpassa!$B$15:$H$21, 4, FALSE)</f>
        <v>0</v>
      </c>
      <c r="J20" s="19">
        <f>VLOOKUP($C20, anpassa!$B$15:$H$21, 5, FALSE)</f>
        <v>0</v>
      </c>
      <c r="K20" s="19">
        <f>VLOOKUP($C20, anpassa!$B$15:$H$21, 6, FALSE)</f>
        <v>0</v>
      </c>
      <c r="L20" s="19">
        <f>VLOOKUP($C20, anpassa!$B$15:$H$21, 7, FALSE)</f>
        <v>0</v>
      </c>
      <c r="N20" s="23">
        <f t="shared" si="0"/>
        <v>7.5</v>
      </c>
      <c r="O20" s="24">
        <f t="shared" si="2"/>
        <v>8.5</v>
      </c>
      <c r="P20" s="21">
        <f t="shared" si="4"/>
        <v>2.5</v>
      </c>
      <c r="R20" s="43"/>
      <c r="S20" s="1"/>
    </row>
    <row r="21" spans="1:19" s="2" customFormat="1" ht="18" customHeight="1">
      <c r="A21" s="1"/>
      <c r="B21" s="26">
        <f t="shared" si="3"/>
        <v>45553</v>
      </c>
      <c r="C21" s="31" t="str">
        <f t="shared" si="1"/>
        <v>ons</v>
      </c>
      <c r="D21" s="34"/>
      <c r="E21" s="33">
        <v>18</v>
      </c>
      <c r="G21" s="19">
        <f>VLOOKUP($C21, anpassa!$B$15:$H$21, 2, FALSE)</f>
        <v>8</v>
      </c>
      <c r="H21" s="19">
        <f>VLOOKUP($C21, anpassa!$B$15:$H$21, 3, FALSE)</f>
        <v>16</v>
      </c>
      <c r="I21" s="19">
        <f>VLOOKUP($C21, anpassa!$B$15:$H$21, 4, FALSE)</f>
        <v>19</v>
      </c>
      <c r="J21" s="19">
        <f>VLOOKUP($C21, anpassa!$B$15:$H$21, 5, FALSE)</f>
        <v>21</v>
      </c>
      <c r="K21" s="19">
        <f>VLOOKUP($C21, anpassa!$B$15:$H$21, 6, FALSE)</f>
        <v>0</v>
      </c>
      <c r="L21" s="19">
        <f>VLOOKUP($C21, anpassa!$B$15:$H$21, 7, FALSE)</f>
        <v>0</v>
      </c>
      <c r="N21" s="23">
        <f t="shared" si="0"/>
        <v>10</v>
      </c>
      <c r="O21" s="24">
        <f t="shared" si="2"/>
        <v>8.5</v>
      </c>
      <c r="P21" s="21">
        <f t="shared" si="4"/>
        <v>4</v>
      </c>
      <c r="R21" s="43"/>
      <c r="S21" s="1"/>
    </row>
    <row r="22" spans="1:19" s="2" customFormat="1" ht="18" customHeight="1">
      <c r="A22" s="1"/>
      <c r="B22" s="26">
        <f t="shared" si="3"/>
        <v>45554</v>
      </c>
      <c r="C22" s="31" t="str">
        <f t="shared" si="1"/>
        <v>tor</v>
      </c>
      <c r="D22" s="34"/>
      <c r="E22" s="33">
        <v>19</v>
      </c>
      <c r="G22" s="19">
        <f>VLOOKUP($C22, anpassa!$B$15:$H$21, 2, FALSE)</f>
        <v>8</v>
      </c>
      <c r="H22" s="19">
        <f>VLOOKUP($C22, anpassa!$B$15:$H$21, 3, FALSE)</f>
        <v>17</v>
      </c>
      <c r="I22" s="19">
        <f>VLOOKUP($C22, anpassa!$B$15:$H$21, 4, FALSE)</f>
        <v>0</v>
      </c>
      <c r="J22" s="19">
        <f>VLOOKUP($C22, anpassa!$B$15:$H$21, 5, FALSE)</f>
        <v>0</v>
      </c>
      <c r="K22" s="19">
        <f>VLOOKUP($C22, anpassa!$B$15:$H$21, 6, FALSE)</f>
        <v>0</v>
      </c>
      <c r="L22" s="19">
        <f>VLOOKUP($C22, anpassa!$B$15:$H$21, 7, FALSE)</f>
        <v>0</v>
      </c>
      <c r="N22" s="23">
        <f t="shared" si="0"/>
        <v>9</v>
      </c>
      <c r="O22" s="24">
        <f t="shared" si="2"/>
        <v>8.5</v>
      </c>
      <c r="P22" s="21">
        <f t="shared" si="4"/>
        <v>4.5</v>
      </c>
      <c r="R22" s="43"/>
      <c r="S22" s="1"/>
    </row>
    <row r="23" spans="1:19" s="2" customFormat="1" ht="18" customHeight="1">
      <c r="A23" s="1"/>
      <c r="B23" s="26">
        <f t="shared" si="3"/>
        <v>45555</v>
      </c>
      <c r="C23" s="31" t="str">
        <f t="shared" si="1"/>
        <v>fre</v>
      </c>
      <c r="D23" s="34"/>
      <c r="E23" s="33">
        <v>20</v>
      </c>
      <c r="G23" s="19">
        <f>VLOOKUP($C23, anpassa!$B$15:$H$21, 2, FALSE)</f>
        <v>8</v>
      </c>
      <c r="H23" s="19">
        <f>VLOOKUP($C23, anpassa!$B$15:$H$21, 3, FALSE)</f>
        <v>15</v>
      </c>
      <c r="I23" s="19">
        <f>VLOOKUP($C23, anpassa!$B$15:$H$21, 4, FALSE)</f>
        <v>0</v>
      </c>
      <c r="J23" s="19">
        <f>VLOOKUP($C23, anpassa!$B$15:$H$21, 5, FALSE)</f>
        <v>0</v>
      </c>
      <c r="K23" s="19">
        <f>VLOOKUP($C23, anpassa!$B$15:$H$21, 6, FALSE)</f>
        <v>0</v>
      </c>
      <c r="L23" s="19">
        <f>VLOOKUP($C23, anpassa!$B$15:$H$21, 7, FALSE)</f>
        <v>0</v>
      </c>
      <c r="N23" s="23">
        <f t="shared" si="0"/>
        <v>7</v>
      </c>
      <c r="O23" s="24">
        <f t="shared" si="2"/>
        <v>8.5</v>
      </c>
      <c r="P23" s="21">
        <f t="shared" si="4"/>
        <v>3</v>
      </c>
      <c r="R23" s="43"/>
      <c r="S23" s="1"/>
    </row>
    <row r="24" spans="1:19" s="15" customFormat="1" ht="18" customHeight="1">
      <c r="A24" s="14"/>
      <c r="B24" s="26">
        <f t="shared" si="3"/>
        <v>45556</v>
      </c>
      <c r="C24" s="31" t="str">
        <f t="shared" si="1"/>
        <v>lör</v>
      </c>
      <c r="D24" s="35"/>
      <c r="E24" s="33">
        <v>21</v>
      </c>
      <c r="G24" s="19">
        <f>VLOOKUP($C24, anpassa!$B$15:$H$21, 2, FALSE)</f>
        <v>0</v>
      </c>
      <c r="H24" s="19">
        <f>VLOOKUP($C24, anpassa!$B$15:$H$21, 3, FALSE)</f>
        <v>0</v>
      </c>
      <c r="I24" s="19">
        <f>VLOOKUP($C24, anpassa!$B$15:$H$21, 4, FALSE)</f>
        <v>0</v>
      </c>
      <c r="J24" s="19">
        <f>VLOOKUP($C24, anpassa!$B$15:$H$21, 5, FALSE)</f>
        <v>0</v>
      </c>
      <c r="K24" s="19">
        <f>VLOOKUP($C24, anpassa!$B$15:$H$21, 6, FALSE)</f>
        <v>0</v>
      </c>
      <c r="L24" s="19">
        <f>VLOOKUP($C24, anpassa!$B$15:$H$21, 7, FALSE)</f>
        <v>0</v>
      </c>
      <c r="N24" s="23">
        <f t="shared" si="0"/>
        <v>0</v>
      </c>
      <c r="O24" s="24">
        <f t="shared" si="2"/>
        <v>0</v>
      </c>
      <c r="P24" s="21">
        <f t="shared" si="4"/>
        <v>3</v>
      </c>
      <c r="R24" s="43"/>
    </row>
    <row r="25" spans="1:19" s="15" customFormat="1" ht="18" customHeight="1">
      <c r="A25" s="14"/>
      <c r="B25" s="26">
        <f t="shared" si="3"/>
        <v>45557</v>
      </c>
      <c r="C25" s="31" t="str">
        <f t="shared" si="1"/>
        <v>sön</v>
      </c>
      <c r="D25" s="35"/>
      <c r="E25" s="33">
        <v>22</v>
      </c>
      <c r="G25" s="19">
        <f>VLOOKUP($C25, anpassa!$B$15:$H$21, 2, FALSE)</f>
        <v>19</v>
      </c>
      <c r="H25" s="19">
        <f>VLOOKUP($C25, anpassa!$B$15:$H$21, 3, FALSE)</f>
        <v>21</v>
      </c>
      <c r="I25" s="19">
        <f>VLOOKUP($C25, anpassa!$B$15:$H$21, 4, FALSE)</f>
        <v>0</v>
      </c>
      <c r="J25" s="19">
        <f>VLOOKUP($C25, anpassa!$B$15:$H$21, 5, FALSE)</f>
        <v>0</v>
      </c>
      <c r="K25" s="19">
        <f>VLOOKUP($C25, anpassa!$B$15:$H$21, 6, FALSE)</f>
        <v>0</v>
      </c>
      <c r="L25" s="19">
        <f>VLOOKUP($C25, anpassa!$B$15:$H$21, 7, FALSE)</f>
        <v>0</v>
      </c>
      <c r="N25" s="23">
        <f t="shared" si="0"/>
        <v>2</v>
      </c>
      <c r="O25" s="24">
        <f t="shared" si="2"/>
        <v>0</v>
      </c>
      <c r="P25" s="21">
        <f t="shared" si="4"/>
        <v>5</v>
      </c>
      <c r="R25" s="43"/>
    </row>
    <row r="26" spans="1:19" s="2" customFormat="1" ht="18" customHeight="1">
      <c r="A26" s="1"/>
      <c r="B26" s="26">
        <f t="shared" si="3"/>
        <v>45558</v>
      </c>
      <c r="C26" s="31" t="str">
        <f t="shared" si="1"/>
        <v>mån</v>
      </c>
      <c r="D26" s="34"/>
      <c r="E26" s="33">
        <v>23</v>
      </c>
      <c r="G26" s="19">
        <f>VLOOKUP($C26, anpassa!$B$15:$H$21, 2, FALSE)</f>
        <v>8</v>
      </c>
      <c r="H26" s="19">
        <f>VLOOKUP($C26, anpassa!$B$15:$H$21, 3, FALSE)</f>
        <v>16</v>
      </c>
      <c r="I26" s="19">
        <f>VLOOKUP($C26, anpassa!$B$15:$H$21, 4, FALSE)</f>
        <v>0</v>
      </c>
      <c r="J26" s="19">
        <f>VLOOKUP($C26, anpassa!$B$15:$H$21, 5, FALSE)</f>
        <v>0</v>
      </c>
      <c r="K26" s="19">
        <f>VLOOKUP($C26, anpassa!$B$15:$H$21, 6, FALSE)</f>
        <v>0</v>
      </c>
      <c r="L26" s="19">
        <f>VLOOKUP($C26, anpassa!$B$15:$H$21, 7, FALSE)</f>
        <v>0</v>
      </c>
      <c r="N26" s="23">
        <f t="shared" si="0"/>
        <v>8</v>
      </c>
      <c r="O26" s="24">
        <f t="shared" si="2"/>
        <v>8.5</v>
      </c>
      <c r="P26" s="21">
        <f t="shared" si="4"/>
        <v>4.5</v>
      </c>
      <c r="R26" s="43"/>
      <c r="S26" s="1"/>
    </row>
    <row r="27" spans="1:19" s="2" customFormat="1" ht="18" customHeight="1">
      <c r="A27" s="1"/>
      <c r="B27" s="26">
        <f t="shared" si="3"/>
        <v>45559</v>
      </c>
      <c r="C27" s="31" t="str">
        <f t="shared" si="1"/>
        <v>tis</v>
      </c>
      <c r="D27" s="34"/>
      <c r="E27" s="33">
        <v>24</v>
      </c>
      <c r="G27" s="19">
        <f>VLOOKUP($C27, anpassa!$B$15:$H$21, 2, FALSE)</f>
        <v>8.5</v>
      </c>
      <c r="H27" s="19">
        <f>VLOOKUP($C27, anpassa!$B$15:$H$21, 3, FALSE)</f>
        <v>16</v>
      </c>
      <c r="I27" s="19">
        <f>VLOOKUP($C27, anpassa!$B$15:$H$21, 4, FALSE)</f>
        <v>0</v>
      </c>
      <c r="J27" s="19">
        <f>VLOOKUP($C27, anpassa!$B$15:$H$21, 5, FALSE)</f>
        <v>0</v>
      </c>
      <c r="K27" s="19">
        <f>VLOOKUP($C27, anpassa!$B$15:$H$21, 6, FALSE)</f>
        <v>0</v>
      </c>
      <c r="L27" s="19">
        <f>VLOOKUP($C27, anpassa!$B$15:$H$21, 7, FALSE)</f>
        <v>0</v>
      </c>
      <c r="N27" s="23">
        <f t="shared" si="0"/>
        <v>7.5</v>
      </c>
      <c r="O27" s="24">
        <f t="shared" si="2"/>
        <v>8.5</v>
      </c>
      <c r="P27" s="21">
        <f t="shared" si="4"/>
        <v>3.5</v>
      </c>
      <c r="R27" s="43"/>
      <c r="S27" s="1"/>
    </row>
    <row r="28" spans="1:19" s="2" customFormat="1" ht="18" customHeight="1">
      <c r="A28" s="1"/>
      <c r="B28" s="26">
        <f t="shared" si="3"/>
        <v>45560</v>
      </c>
      <c r="C28" s="31" t="str">
        <f t="shared" si="1"/>
        <v>ons</v>
      </c>
      <c r="D28" s="34"/>
      <c r="E28" s="33">
        <v>25</v>
      </c>
      <c r="G28" s="19">
        <f>VLOOKUP($C28, anpassa!$B$15:$H$21, 2, FALSE)</f>
        <v>8</v>
      </c>
      <c r="H28" s="19">
        <f>VLOOKUP($C28, anpassa!$B$15:$H$21, 3, FALSE)</f>
        <v>16</v>
      </c>
      <c r="I28" s="19">
        <f>VLOOKUP($C28, anpassa!$B$15:$H$21, 4, FALSE)</f>
        <v>19</v>
      </c>
      <c r="J28" s="19">
        <f>VLOOKUP($C28, anpassa!$B$15:$H$21, 5, FALSE)</f>
        <v>21</v>
      </c>
      <c r="K28" s="19">
        <f>VLOOKUP($C28, anpassa!$B$15:$H$21, 6, FALSE)</f>
        <v>0</v>
      </c>
      <c r="L28" s="19">
        <f>VLOOKUP($C28, anpassa!$B$15:$H$21, 7, FALSE)</f>
        <v>0</v>
      </c>
      <c r="N28" s="23">
        <f t="shared" si="0"/>
        <v>10</v>
      </c>
      <c r="O28" s="24">
        <f t="shared" si="2"/>
        <v>8.5</v>
      </c>
      <c r="P28" s="21">
        <f t="shared" si="4"/>
        <v>5</v>
      </c>
      <c r="R28" s="43"/>
      <c r="S28" s="1"/>
    </row>
    <row r="29" spans="1:19" s="2" customFormat="1" ht="18" customHeight="1">
      <c r="A29" s="1"/>
      <c r="B29" s="26">
        <f t="shared" si="3"/>
        <v>45561</v>
      </c>
      <c r="C29" s="31" t="str">
        <f t="shared" si="1"/>
        <v>tor</v>
      </c>
      <c r="D29" s="34"/>
      <c r="E29" s="33">
        <v>26</v>
      </c>
      <c r="G29" s="19">
        <f>VLOOKUP($C29, anpassa!$B$15:$H$21, 2, FALSE)</f>
        <v>8</v>
      </c>
      <c r="H29" s="19">
        <f>VLOOKUP($C29, anpassa!$B$15:$H$21, 3, FALSE)</f>
        <v>17</v>
      </c>
      <c r="I29" s="19">
        <f>VLOOKUP($C29, anpassa!$B$15:$H$21, 4, FALSE)</f>
        <v>0</v>
      </c>
      <c r="J29" s="19">
        <f>VLOOKUP($C29, anpassa!$B$15:$H$21, 5, FALSE)</f>
        <v>0</v>
      </c>
      <c r="K29" s="19">
        <f>VLOOKUP($C29, anpassa!$B$15:$H$21, 6, FALSE)</f>
        <v>0</v>
      </c>
      <c r="L29" s="19">
        <f>VLOOKUP($C29, anpassa!$B$15:$H$21, 7, FALSE)</f>
        <v>0</v>
      </c>
      <c r="N29" s="23">
        <f t="shared" si="0"/>
        <v>9</v>
      </c>
      <c r="O29" s="24">
        <f t="shared" si="2"/>
        <v>8.5</v>
      </c>
      <c r="P29" s="21">
        <f t="shared" si="4"/>
        <v>5.5</v>
      </c>
      <c r="R29" s="43"/>
      <c r="S29" s="1"/>
    </row>
    <row r="30" spans="1:19" s="2" customFormat="1" ht="18" customHeight="1">
      <c r="A30" s="1"/>
      <c r="B30" s="26">
        <f t="shared" si="3"/>
        <v>45562</v>
      </c>
      <c r="C30" s="31" t="str">
        <f t="shared" si="1"/>
        <v>fre</v>
      </c>
      <c r="D30" s="34"/>
      <c r="E30" s="33">
        <v>27</v>
      </c>
      <c r="G30" s="19">
        <f>VLOOKUP($C30, anpassa!$B$15:$H$21, 2, FALSE)</f>
        <v>8</v>
      </c>
      <c r="H30" s="19">
        <f>VLOOKUP($C30, anpassa!$B$15:$H$21, 3, FALSE)</f>
        <v>15</v>
      </c>
      <c r="I30" s="19">
        <f>VLOOKUP($C30, anpassa!$B$15:$H$21, 4, FALSE)</f>
        <v>0</v>
      </c>
      <c r="J30" s="19">
        <f>VLOOKUP($C30, anpassa!$B$15:$H$21, 5, FALSE)</f>
        <v>0</v>
      </c>
      <c r="K30" s="19">
        <f>VLOOKUP($C30, anpassa!$B$15:$H$21, 6, FALSE)</f>
        <v>0</v>
      </c>
      <c r="L30" s="19">
        <f>VLOOKUP($C30, anpassa!$B$15:$H$21, 7, FALSE)</f>
        <v>0</v>
      </c>
      <c r="N30" s="23">
        <f t="shared" si="0"/>
        <v>7</v>
      </c>
      <c r="O30" s="24">
        <f t="shared" si="2"/>
        <v>8.5</v>
      </c>
      <c r="P30" s="21">
        <f t="shared" si="4"/>
        <v>4</v>
      </c>
      <c r="R30" s="43"/>
      <c r="S30" s="1"/>
    </row>
    <row r="31" spans="1:19" s="2" customFormat="1" ht="18" customHeight="1">
      <c r="A31" s="1"/>
      <c r="B31" s="26">
        <f t="shared" si="3"/>
        <v>45563</v>
      </c>
      <c r="C31" s="31" t="str">
        <f t="shared" si="1"/>
        <v>lör</v>
      </c>
      <c r="D31" s="34"/>
      <c r="E31" s="33">
        <v>28</v>
      </c>
      <c r="G31" s="19">
        <f>VLOOKUP($C31, anpassa!$B$15:$H$21, 2, FALSE)</f>
        <v>0</v>
      </c>
      <c r="H31" s="19">
        <f>VLOOKUP($C31, anpassa!$B$15:$H$21, 3, FALSE)</f>
        <v>0</v>
      </c>
      <c r="I31" s="19">
        <f>VLOOKUP($C31, anpassa!$B$15:$H$21, 4, FALSE)</f>
        <v>0</v>
      </c>
      <c r="J31" s="19">
        <f>VLOOKUP($C31, anpassa!$B$15:$H$21, 5, FALSE)</f>
        <v>0</v>
      </c>
      <c r="K31" s="19">
        <f>VLOOKUP($C31, anpassa!$B$15:$H$21, 6, FALSE)</f>
        <v>0</v>
      </c>
      <c r="L31" s="19">
        <f>VLOOKUP($C31, anpassa!$B$15:$H$21, 7, FALSE)</f>
        <v>0</v>
      </c>
      <c r="N31" s="23">
        <f t="shared" si="0"/>
        <v>0</v>
      </c>
      <c r="O31" s="24">
        <f t="shared" si="2"/>
        <v>0</v>
      </c>
      <c r="P31" s="21">
        <f t="shared" si="4"/>
        <v>4</v>
      </c>
      <c r="R31" s="43"/>
      <c r="S31" s="1"/>
    </row>
    <row r="32" spans="1:19" s="2" customFormat="1" ht="18" customHeight="1">
      <c r="A32" s="1"/>
      <c r="B32" s="26">
        <f t="shared" si="3"/>
        <v>45564</v>
      </c>
      <c r="C32" s="31" t="str">
        <f t="shared" si="1"/>
        <v>sön</v>
      </c>
      <c r="D32" s="34"/>
      <c r="E32" s="33">
        <v>29</v>
      </c>
      <c r="G32" s="19">
        <f>VLOOKUP($C32, anpassa!$B$15:$H$21, 2, FALSE)</f>
        <v>19</v>
      </c>
      <c r="H32" s="19">
        <f>VLOOKUP($C32, anpassa!$B$15:$H$21, 3, FALSE)</f>
        <v>21</v>
      </c>
      <c r="I32" s="19">
        <f>VLOOKUP($C32, anpassa!$B$15:$H$21, 4, FALSE)</f>
        <v>0</v>
      </c>
      <c r="J32" s="19">
        <f>VLOOKUP($C32, anpassa!$B$15:$H$21, 5, FALSE)</f>
        <v>0</v>
      </c>
      <c r="K32" s="19">
        <f>VLOOKUP($C32, anpassa!$B$15:$H$21, 6, FALSE)</f>
        <v>0</v>
      </c>
      <c r="L32" s="19">
        <f>VLOOKUP($C32, anpassa!$B$15:$H$21, 7, FALSE)</f>
        <v>0</v>
      </c>
      <c r="N32" s="23">
        <f t="shared" si="0"/>
        <v>2</v>
      </c>
      <c r="O32" s="24">
        <f t="shared" si="2"/>
        <v>0</v>
      </c>
      <c r="P32" s="21">
        <f t="shared" si="4"/>
        <v>6</v>
      </c>
      <c r="R32" s="43"/>
      <c r="S32" s="1"/>
    </row>
    <row r="33" spans="1:19" s="2" customFormat="1" ht="18" customHeight="1">
      <c r="A33" s="1"/>
      <c r="B33" s="26">
        <f t="shared" si="3"/>
        <v>45565</v>
      </c>
      <c r="C33" s="31" t="str">
        <f t="shared" si="1"/>
        <v>mån</v>
      </c>
      <c r="D33" s="34"/>
      <c r="E33" s="33">
        <v>30</v>
      </c>
      <c r="G33" s="19">
        <f>VLOOKUP($C33, anpassa!$B$15:$H$21, 2, FALSE)</f>
        <v>8</v>
      </c>
      <c r="H33" s="19">
        <f>VLOOKUP($C33, anpassa!$B$15:$H$21, 3, FALSE)</f>
        <v>16</v>
      </c>
      <c r="I33" s="19">
        <f>VLOOKUP($C33, anpassa!$B$15:$H$21, 4, FALSE)</f>
        <v>0</v>
      </c>
      <c r="J33" s="19">
        <f>VLOOKUP($C33, anpassa!$B$15:$H$21, 5, FALSE)</f>
        <v>0</v>
      </c>
      <c r="K33" s="19">
        <f>VLOOKUP($C33, anpassa!$B$15:$H$21, 6, FALSE)</f>
        <v>0</v>
      </c>
      <c r="L33" s="19">
        <f>VLOOKUP($C33, anpassa!$B$15:$H$21, 7, FALSE)</f>
        <v>0</v>
      </c>
      <c r="N33" s="23">
        <f t="shared" si="0"/>
        <v>8</v>
      </c>
      <c r="O33" s="24">
        <f t="shared" si="2"/>
        <v>8.5</v>
      </c>
      <c r="P33" s="21">
        <f t="shared" si="4"/>
        <v>5.5</v>
      </c>
      <c r="R33" s="43"/>
      <c r="S33" s="1"/>
    </row>
    <row r="34" spans="1:19" ht="22" customHeight="1">
      <c r="C34" s="36"/>
      <c r="D34" s="37"/>
      <c r="E34" s="38"/>
      <c r="O34" s="50" t="s">
        <v>20</v>
      </c>
      <c r="P34" s="22">
        <f>P33</f>
        <v>5.5</v>
      </c>
      <c r="R34" s="44"/>
    </row>
    <row r="35" spans="1:19" ht="22" customHeight="1">
      <c r="B35" s="14" t="s">
        <v>11</v>
      </c>
      <c r="G35" s="51" t="s">
        <v>21</v>
      </c>
    </row>
    <row r="36" spans="1:19" ht="18" customHeight="1">
      <c r="B36" s="61"/>
      <c r="E36" s="53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5"/>
    </row>
    <row r="37" spans="1:19" ht="50" customHeight="1">
      <c r="B37" s="61"/>
      <c r="E37" s="56"/>
      <c r="F37" s="57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5"/>
    </row>
    <row r="38" spans="1:19" ht="18" customHeight="1">
      <c r="B38" s="61"/>
      <c r="E38" s="58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60"/>
    </row>
  </sheetData>
  <sheetProtection sheet="1" selectLockedCells="1"/>
  <mergeCells count="1">
    <mergeCell ref="G37:R37"/>
  </mergeCells>
  <conditionalFormatting sqref="C4:C33">
    <cfRule type="expression" dxfId="43" priority="1">
      <formula>OR(C4="lör", C4="sön")</formula>
    </cfRule>
  </conditionalFormatting>
  <conditionalFormatting sqref="E4:E33">
    <cfRule type="containsText" dxfId="42" priority="2" operator="containsText" text="L">
      <formula>NOT(ISERROR(SEARCH("L",E4)))</formula>
    </cfRule>
  </conditionalFormatting>
  <conditionalFormatting sqref="G4:L33">
    <cfRule type="expression" dxfId="41" priority="3">
      <formula>OR(TEXT($C4, "dddd")="lör", TEXT($C4, "dddd")="sön")</formula>
    </cfRule>
    <cfRule type="expression" dxfId="40" priority="4">
      <formula>OR(TEXT($E4, "dddd")="L")</formula>
    </cfRule>
  </conditionalFormatting>
  <printOptions horizontalCentered="1"/>
  <pageMargins left="0.39370078740157483" right="0.39370078740157483" top="0.78740157480314965" bottom="0.19685039370078741" header="0.51181102362204722" footer="0.51181102362204722"/>
  <pageSetup paperSize="9" fitToHeight="100" orientation="portrait" r:id="rId1"/>
  <headerFooter alignWithMargins="0"/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4500-0A17-4522-B6AE-26D0E0BB8831}">
  <sheetPr>
    <tabColor rgb="FFA8A8A8"/>
  </sheetPr>
  <dimension ref="A1:U39"/>
  <sheetViews>
    <sheetView showGridLines="0" showZeros="0" zoomScaleNormal="100" zoomScaleSheetLayoutView="100" workbookViewId="0">
      <pane ySplit="3" topLeftCell="A4" activePane="bottomLeft" state="frozen"/>
      <selection activeCell="B5" sqref="B5:E5"/>
      <selection pane="bottomLeft" activeCell="R4" sqref="R4"/>
    </sheetView>
  </sheetViews>
  <sheetFormatPr defaultColWidth="9.08984375" defaultRowHeight="18" customHeight="1"/>
  <cols>
    <col min="1" max="1" width="1.81640625" style="4" customWidth="1"/>
    <col min="2" max="2" width="8.6328125" style="4" hidden="1" customWidth="1"/>
    <col min="3" max="3" width="5.6328125" style="27" customWidth="1"/>
    <col min="4" max="4" width="0.453125" style="6" customWidth="1"/>
    <col min="5" max="5" width="3.1796875" style="28" customWidth="1"/>
    <col min="6" max="6" width="0.453125" style="6" customWidth="1"/>
    <col min="7" max="12" width="5.1796875" style="5" customWidth="1"/>
    <col min="13" max="13" width="0.453125" style="6" customWidth="1"/>
    <col min="14" max="16" width="5.1796875" style="5" customWidth="1"/>
    <col min="17" max="17" width="0.453125" style="6" customWidth="1"/>
    <col min="18" max="18" width="32.7265625" style="5" customWidth="1"/>
    <col min="19" max="16384" width="9.08984375" style="6"/>
  </cols>
  <sheetData>
    <row r="1" spans="1:21" ht="10" customHeight="1"/>
    <row r="2" spans="1:21" ht="40" customHeight="1">
      <c r="A2" s="7"/>
      <c r="C2" s="8" t="str">
        <f>CONCATENATE("Tidslogg för ",anpassa!B5," ","oktober ",anpassa!B8)</f>
        <v>Tidslogg för Maja Gräddnos oktober 2024</v>
      </c>
      <c r="G2" s="8"/>
      <c r="H2" s="8"/>
      <c r="I2" s="8"/>
      <c r="J2" s="8"/>
      <c r="K2" s="8"/>
      <c r="L2" s="8"/>
      <c r="N2" s="8"/>
      <c r="O2" s="8"/>
      <c r="P2" s="8"/>
      <c r="R2" s="8"/>
    </row>
    <row r="3" spans="1:21" ht="18" customHeight="1">
      <c r="G3" s="16" t="s">
        <v>12</v>
      </c>
      <c r="H3" s="16" t="s">
        <v>13</v>
      </c>
      <c r="I3" s="16" t="s">
        <v>12</v>
      </c>
      <c r="J3" s="16" t="s">
        <v>13</v>
      </c>
      <c r="K3" s="16" t="s">
        <v>12</v>
      </c>
      <c r="L3" s="16" t="s">
        <v>13</v>
      </c>
      <c r="N3" s="16" t="s">
        <v>7</v>
      </c>
      <c r="O3" s="16" t="s">
        <v>9</v>
      </c>
      <c r="P3" s="16" t="s">
        <v>8</v>
      </c>
      <c r="R3" s="17" t="s">
        <v>10</v>
      </c>
    </row>
    <row r="4" spans="1:21" s="13" customFormat="1" ht="18" customHeight="1">
      <c r="A4" s="1"/>
      <c r="B4" s="25" t="str">
        <f>TEXT(YEAR(anpassa!B23), "00") &amp; "-10-01"</f>
        <v>2024-10-01</v>
      </c>
      <c r="C4" s="31" t="str">
        <f>LEFT(TEXT(B4, "dddd"), 3)</f>
        <v>tis</v>
      </c>
      <c r="D4" s="32"/>
      <c r="E4" s="33">
        <v>1</v>
      </c>
      <c r="G4" s="19">
        <f>VLOOKUP($C4, anpassa!$B$15:$H$21, 2, FALSE)</f>
        <v>8.5</v>
      </c>
      <c r="H4" s="19">
        <f>VLOOKUP($C4, anpassa!$B$15:$H$21, 3, FALSE)</f>
        <v>16</v>
      </c>
      <c r="I4" s="19">
        <f>VLOOKUP($C4, anpassa!$B$15:$H$21, 4, FALSE)</f>
        <v>0</v>
      </c>
      <c r="J4" s="19">
        <f>VLOOKUP($C4, anpassa!$B$15:$H$21, 5, FALSE)</f>
        <v>0</v>
      </c>
      <c r="K4" s="19">
        <f>VLOOKUP($C4, anpassa!$B$15:$H$21, 6, FALSE)</f>
        <v>0</v>
      </c>
      <c r="L4" s="19">
        <f>VLOOKUP($C4, anpassa!$B$15:$H$21, 7, FALSE)</f>
        <v>0</v>
      </c>
      <c r="N4" s="23">
        <f t="shared" ref="N4:N34" si="0">(H4-G4)+(J4-I4)+(L4-K4)</f>
        <v>7.5</v>
      </c>
      <c r="O4" s="24">
        <f>IF(OR(C4="lör", C4="sön", E4="L"), 0, 8.5)</f>
        <v>8.5</v>
      </c>
      <c r="P4" s="21">
        <f>N4-O4</f>
        <v>-1</v>
      </c>
      <c r="R4" s="43"/>
      <c r="S4" s="1"/>
      <c r="T4" s="20"/>
    </row>
    <row r="5" spans="1:21" s="13" customFormat="1" ht="18" customHeight="1">
      <c r="A5" s="1"/>
      <c r="B5" s="26">
        <f>B4+1</f>
        <v>45567</v>
      </c>
      <c r="C5" s="31" t="str">
        <f t="shared" ref="C5:C34" si="1">LEFT(TEXT(B5, "dddd"), 3)</f>
        <v>ons</v>
      </c>
      <c r="D5" s="32"/>
      <c r="E5" s="33">
        <v>2</v>
      </c>
      <c r="G5" s="19">
        <f>VLOOKUP($C5, anpassa!$B$15:$H$21, 2, FALSE)</f>
        <v>8</v>
      </c>
      <c r="H5" s="19">
        <f>VLOOKUP($C5, anpassa!$B$15:$H$21, 3, FALSE)</f>
        <v>16</v>
      </c>
      <c r="I5" s="19">
        <f>VLOOKUP($C5, anpassa!$B$15:$H$21, 4, FALSE)</f>
        <v>19</v>
      </c>
      <c r="J5" s="19">
        <f>VLOOKUP($C5, anpassa!$B$15:$H$21, 5, FALSE)</f>
        <v>21</v>
      </c>
      <c r="K5" s="19">
        <f>VLOOKUP($C5, anpassa!$B$15:$H$21, 6, FALSE)</f>
        <v>0</v>
      </c>
      <c r="L5" s="19">
        <f>VLOOKUP($C5, anpassa!$B$15:$H$21, 7, FALSE)</f>
        <v>0</v>
      </c>
      <c r="N5" s="23">
        <f t="shared" si="0"/>
        <v>10</v>
      </c>
      <c r="O5" s="24">
        <f t="shared" ref="O5:O34" si="2">IF(OR(C5="lör", C5="sön", E5="L"), 0, 8.5)</f>
        <v>8.5</v>
      </c>
      <c r="P5" s="21">
        <f>(N5-O5)+P4</f>
        <v>0.5</v>
      </c>
      <c r="R5" s="43"/>
      <c r="S5" s="1"/>
    </row>
    <row r="6" spans="1:21" s="13" customFormat="1" ht="18" customHeight="1">
      <c r="A6" s="1"/>
      <c r="B6" s="26">
        <f t="shared" ref="B6:B34" si="3">B5+1</f>
        <v>45568</v>
      </c>
      <c r="C6" s="31" t="str">
        <f t="shared" si="1"/>
        <v>tor</v>
      </c>
      <c r="D6" s="32"/>
      <c r="E6" s="33">
        <v>3</v>
      </c>
      <c r="G6" s="19">
        <f>VLOOKUP($C6, anpassa!$B$15:$H$21, 2, FALSE)</f>
        <v>8</v>
      </c>
      <c r="H6" s="19">
        <f>VLOOKUP($C6, anpassa!$B$15:$H$21, 3, FALSE)</f>
        <v>17</v>
      </c>
      <c r="I6" s="19">
        <f>VLOOKUP($C6, anpassa!$B$15:$H$21, 4, FALSE)</f>
        <v>0</v>
      </c>
      <c r="J6" s="19">
        <f>VLOOKUP($C6, anpassa!$B$15:$H$21, 5, FALSE)</f>
        <v>0</v>
      </c>
      <c r="K6" s="19">
        <f>VLOOKUP($C6, anpassa!$B$15:$H$21, 6, FALSE)</f>
        <v>0</v>
      </c>
      <c r="L6" s="19">
        <f>VLOOKUP($C6, anpassa!$B$15:$H$21, 7, FALSE)</f>
        <v>0</v>
      </c>
      <c r="N6" s="23">
        <f t="shared" si="0"/>
        <v>9</v>
      </c>
      <c r="O6" s="24">
        <f t="shared" si="2"/>
        <v>8.5</v>
      </c>
      <c r="P6" s="21">
        <f t="shared" ref="P6:P34" si="4">(N6-O6)+P5</f>
        <v>1</v>
      </c>
      <c r="R6" s="43"/>
      <c r="S6" s="1"/>
      <c r="U6" s="3"/>
    </row>
    <row r="7" spans="1:21" s="13" customFormat="1" ht="18" customHeight="1">
      <c r="A7" s="1"/>
      <c r="B7" s="26">
        <f t="shared" si="3"/>
        <v>45569</v>
      </c>
      <c r="C7" s="31" t="str">
        <f t="shared" si="1"/>
        <v>fre</v>
      </c>
      <c r="D7" s="32"/>
      <c r="E7" s="33">
        <v>4</v>
      </c>
      <c r="G7" s="19">
        <f>VLOOKUP($C7, anpassa!$B$15:$H$21, 2, FALSE)</f>
        <v>8</v>
      </c>
      <c r="H7" s="19">
        <f>VLOOKUP($C7, anpassa!$B$15:$H$21, 3, FALSE)</f>
        <v>15</v>
      </c>
      <c r="I7" s="19">
        <f>VLOOKUP($C7, anpassa!$B$15:$H$21, 4, FALSE)</f>
        <v>0</v>
      </c>
      <c r="J7" s="19">
        <f>VLOOKUP($C7, anpassa!$B$15:$H$21, 5, FALSE)</f>
        <v>0</v>
      </c>
      <c r="K7" s="19">
        <f>VLOOKUP($C7, anpassa!$B$15:$H$21, 6, FALSE)</f>
        <v>0</v>
      </c>
      <c r="L7" s="19">
        <f>VLOOKUP($C7, anpassa!$B$15:$H$21, 7, FALSE)</f>
        <v>0</v>
      </c>
      <c r="N7" s="23">
        <f t="shared" si="0"/>
        <v>7</v>
      </c>
      <c r="O7" s="24">
        <f t="shared" si="2"/>
        <v>8.5</v>
      </c>
      <c r="P7" s="21">
        <f t="shared" si="4"/>
        <v>-0.5</v>
      </c>
      <c r="R7" s="43"/>
      <c r="S7" s="1"/>
    </row>
    <row r="8" spans="1:21" s="13" customFormat="1" ht="18" customHeight="1">
      <c r="A8" s="1"/>
      <c r="B8" s="26">
        <f t="shared" si="3"/>
        <v>45570</v>
      </c>
      <c r="C8" s="31" t="str">
        <f t="shared" si="1"/>
        <v>lör</v>
      </c>
      <c r="D8" s="32"/>
      <c r="E8" s="33">
        <v>5</v>
      </c>
      <c r="G8" s="19">
        <f>VLOOKUP($C8, anpassa!$B$15:$H$21, 2, FALSE)</f>
        <v>0</v>
      </c>
      <c r="H8" s="19">
        <f>VLOOKUP($C8, anpassa!$B$15:$H$21, 3, FALSE)</f>
        <v>0</v>
      </c>
      <c r="I8" s="19">
        <f>VLOOKUP($C8, anpassa!$B$15:$H$21, 4, FALSE)</f>
        <v>0</v>
      </c>
      <c r="J8" s="19">
        <f>VLOOKUP($C8, anpassa!$B$15:$H$21, 5, FALSE)</f>
        <v>0</v>
      </c>
      <c r="K8" s="19">
        <f>VLOOKUP($C8, anpassa!$B$15:$H$21, 6, FALSE)</f>
        <v>0</v>
      </c>
      <c r="L8" s="19">
        <f>VLOOKUP($C8, anpassa!$B$15:$H$21, 7, FALSE)</f>
        <v>0</v>
      </c>
      <c r="N8" s="23">
        <f t="shared" si="0"/>
        <v>0</v>
      </c>
      <c r="O8" s="24">
        <f t="shared" si="2"/>
        <v>0</v>
      </c>
      <c r="P8" s="21">
        <f t="shared" si="4"/>
        <v>-0.5</v>
      </c>
      <c r="R8" s="43"/>
      <c r="S8" s="1"/>
    </row>
    <row r="9" spans="1:21" s="2" customFormat="1" ht="18" customHeight="1">
      <c r="A9" s="1"/>
      <c r="B9" s="26">
        <f t="shared" si="3"/>
        <v>45571</v>
      </c>
      <c r="C9" s="31" t="str">
        <f t="shared" si="1"/>
        <v>sön</v>
      </c>
      <c r="D9" s="34"/>
      <c r="E9" s="33">
        <v>6</v>
      </c>
      <c r="G9" s="19">
        <f>VLOOKUP($C9, anpassa!$B$15:$H$21, 2, FALSE)</f>
        <v>19</v>
      </c>
      <c r="H9" s="19">
        <f>VLOOKUP($C9, anpassa!$B$15:$H$21, 3, FALSE)</f>
        <v>21</v>
      </c>
      <c r="I9" s="19">
        <f>VLOOKUP($C9, anpassa!$B$15:$H$21, 4, FALSE)</f>
        <v>0</v>
      </c>
      <c r="J9" s="19">
        <f>VLOOKUP($C9, anpassa!$B$15:$H$21, 5, FALSE)</f>
        <v>0</v>
      </c>
      <c r="K9" s="19">
        <f>VLOOKUP($C9, anpassa!$B$15:$H$21, 6, FALSE)</f>
        <v>0</v>
      </c>
      <c r="L9" s="19">
        <f>VLOOKUP($C9, anpassa!$B$15:$H$21, 7, FALSE)</f>
        <v>0</v>
      </c>
      <c r="N9" s="23">
        <f t="shared" si="0"/>
        <v>2</v>
      </c>
      <c r="O9" s="24">
        <f t="shared" si="2"/>
        <v>0</v>
      </c>
      <c r="P9" s="21">
        <f t="shared" si="4"/>
        <v>1.5</v>
      </c>
      <c r="R9" s="43"/>
      <c r="S9" s="1"/>
    </row>
    <row r="10" spans="1:21" s="2" customFormat="1" ht="18" customHeight="1">
      <c r="A10" s="1"/>
      <c r="B10" s="26">
        <f t="shared" si="3"/>
        <v>45572</v>
      </c>
      <c r="C10" s="31" t="str">
        <f t="shared" si="1"/>
        <v>mån</v>
      </c>
      <c r="D10" s="34"/>
      <c r="E10" s="33">
        <v>7</v>
      </c>
      <c r="G10" s="19">
        <f>VLOOKUP($C10, anpassa!$B$15:$H$21, 2, FALSE)</f>
        <v>8</v>
      </c>
      <c r="H10" s="19">
        <f>VLOOKUP($C10, anpassa!$B$15:$H$21, 3, FALSE)</f>
        <v>16</v>
      </c>
      <c r="I10" s="19">
        <f>VLOOKUP($C10, anpassa!$B$15:$H$21, 4, FALSE)</f>
        <v>0</v>
      </c>
      <c r="J10" s="19">
        <f>VLOOKUP($C10, anpassa!$B$15:$H$21, 5, FALSE)</f>
        <v>0</v>
      </c>
      <c r="K10" s="19">
        <f>VLOOKUP($C10, anpassa!$B$15:$H$21, 6, FALSE)</f>
        <v>0</v>
      </c>
      <c r="L10" s="19">
        <f>VLOOKUP($C10, anpassa!$B$15:$H$21, 7, FALSE)</f>
        <v>0</v>
      </c>
      <c r="N10" s="23">
        <f t="shared" si="0"/>
        <v>8</v>
      </c>
      <c r="O10" s="24">
        <f t="shared" si="2"/>
        <v>8.5</v>
      </c>
      <c r="P10" s="21">
        <f t="shared" si="4"/>
        <v>1</v>
      </c>
      <c r="R10" s="43"/>
      <c r="S10" s="1"/>
    </row>
    <row r="11" spans="1:21" s="2" customFormat="1" ht="18" customHeight="1">
      <c r="A11" s="1"/>
      <c r="B11" s="26">
        <f t="shared" si="3"/>
        <v>45573</v>
      </c>
      <c r="C11" s="31" t="str">
        <f t="shared" si="1"/>
        <v>tis</v>
      </c>
      <c r="D11" s="34"/>
      <c r="E11" s="33">
        <v>8</v>
      </c>
      <c r="G11" s="19">
        <f>VLOOKUP($C11, anpassa!$B$15:$H$21, 2, FALSE)</f>
        <v>8.5</v>
      </c>
      <c r="H11" s="19">
        <f>VLOOKUP($C11, anpassa!$B$15:$H$21, 3, FALSE)</f>
        <v>16</v>
      </c>
      <c r="I11" s="19">
        <f>VLOOKUP($C11, anpassa!$B$15:$H$21, 4, FALSE)</f>
        <v>0</v>
      </c>
      <c r="J11" s="19">
        <f>VLOOKUP($C11, anpassa!$B$15:$H$21, 5, FALSE)</f>
        <v>0</v>
      </c>
      <c r="K11" s="19">
        <f>VLOOKUP($C11, anpassa!$B$15:$H$21, 6, FALSE)</f>
        <v>0</v>
      </c>
      <c r="L11" s="19">
        <f>VLOOKUP($C11, anpassa!$B$15:$H$21, 7, FALSE)</f>
        <v>0</v>
      </c>
      <c r="N11" s="23">
        <f t="shared" si="0"/>
        <v>7.5</v>
      </c>
      <c r="O11" s="24">
        <f t="shared" si="2"/>
        <v>8.5</v>
      </c>
      <c r="P11" s="21">
        <f t="shared" si="4"/>
        <v>0</v>
      </c>
      <c r="R11" s="43"/>
      <c r="S11" s="1"/>
    </row>
    <row r="12" spans="1:21" s="15" customFormat="1" ht="18" customHeight="1">
      <c r="A12" s="14"/>
      <c r="B12" s="26">
        <f t="shared" si="3"/>
        <v>45574</v>
      </c>
      <c r="C12" s="31" t="str">
        <f t="shared" si="1"/>
        <v>ons</v>
      </c>
      <c r="D12" s="35"/>
      <c r="E12" s="33">
        <v>9</v>
      </c>
      <c r="G12" s="19">
        <f>VLOOKUP($C12, anpassa!$B$15:$H$21, 2, FALSE)</f>
        <v>8</v>
      </c>
      <c r="H12" s="19">
        <f>VLOOKUP($C12, anpassa!$B$15:$H$21, 3, FALSE)</f>
        <v>16</v>
      </c>
      <c r="I12" s="19">
        <f>VLOOKUP($C12, anpassa!$B$15:$H$21, 4, FALSE)</f>
        <v>19</v>
      </c>
      <c r="J12" s="19">
        <f>VLOOKUP($C12, anpassa!$B$15:$H$21, 5, FALSE)</f>
        <v>21</v>
      </c>
      <c r="K12" s="19">
        <f>VLOOKUP($C12, anpassa!$B$15:$H$21, 6, FALSE)</f>
        <v>0</v>
      </c>
      <c r="L12" s="19">
        <f>VLOOKUP($C12, anpassa!$B$15:$H$21, 7, FALSE)</f>
        <v>0</v>
      </c>
      <c r="N12" s="23">
        <f t="shared" si="0"/>
        <v>10</v>
      </c>
      <c r="O12" s="24">
        <f t="shared" si="2"/>
        <v>8.5</v>
      </c>
      <c r="P12" s="21">
        <f t="shared" si="4"/>
        <v>1.5</v>
      </c>
      <c r="R12" s="43"/>
    </row>
    <row r="13" spans="1:21" s="15" customFormat="1" ht="18" customHeight="1">
      <c r="A13" s="14"/>
      <c r="B13" s="26">
        <f t="shared" si="3"/>
        <v>45575</v>
      </c>
      <c r="C13" s="31" t="str">
        <f t="shared" si="1"/>
        <v>tor</v>
      </c>
      <c r="D13" s="35"/>
      <c r="E13" s="33">
        <v>10</v>
      </c>
      <c r="G13" s="19">
        <f>VLOOKUP($C13, anpassa!$B$15:$H$21, 2, FALSE)</f>
        <v>8</v>
      </c>
      <c r="H13" s="19">
        <f>VLOOKUP($C13, anpassa!$B$15:$H$21, 3, FALSE)</f>
        <v>17</v>
      </c>
      <c r="I13" s="19">
        <f>VLOOKUP($C13, anpassa!$B$15:$H$21, 4, FALSE)</f>
        <v>0</v>
      </c>
      <c r="J13" s="19">
        <f>VLOOKUP($C13, anpassa!$B$15:$H$21, 5, FALSE)</f>
        <v>0</v>
      </c>
      <c r="K13" s="19">
        <f>VLOOKUP($C13, anpassa!$B$15:$H$21, 6, FALSE)</f>
        <v>0</v>
      </c>
      <c r="L13" s="19">
        <f>VLOOKUP($C13, anpassa!$B$15:$H$21, 7, FALSE)</f>
        <v>0</v>
      </c>
      <c r="N13" s="23">
        <f t="shared" si="0"/>
        <v>9</v>
      </c>
      <c r="O13" s="24">
        <f t="shared" si="2"/>
        <v>8.5</v>
      </c>
      <c r="P13" s="21">
        <f t="shared" si="4"/>
        <v>2</v>
      </c>
      <c r="R13" s="43"/>
    </row>
    <row r="14" spans="1:21" s="13" customFormat="1" ht="18" customHeight="1">
      <c r="A14" s="1"/>
      <c r="B14" s="26">
        <f t="shared" si="3"/>
        <v>45576</v>
      </c>
      <c r="C14" s="31" t="str">
        <f t="shared" si="1"/>
        <v>fre</v>
      </c>
      <c r="D14" s="32"/>
      <c r="E14" s="33">
        <v>11</v>
      </c>
      <c r="G14" s="19">
        <f>VLOOKUP($C14, anpassa!$B$15:$H$21, 2, FALSE)</f>
        <v>8</v>
      </c>
      <c r="H14" s="19">
        <f>VLOOKUP($C14, anpassa!$B$15:$H$21, 3, FALSE)</f>
        <v>15</v>
      </c>
      <c r="I14" s="19">
        <f>VLOOKUP($C14, anpassa!$B$15:$H$21, 4, FALSE)</f>
        <v>0</v>
      </c>
      <c r="J14" s="19">
        <f>VLOOKUP($C14, anpassa!$B$15:$H$21, 5, FALSE)</f>
        <v>0</v>
      </c>
      <c r="K14" s="19">
        <f>VLOOKUP($C14, anpassa!$B$15:$H$21, 6, FALSE)</f>
        <v>0</v>
      </c>
      <c r="L14" s="19">
        <f>VLOOKUP($C14, anpassa!$B$15:$H$21, 7, FALSE)</f>
        <v>0</v>
      </c>
      <c r="N14" s="23">
        <f t="shared" si="0"/>
        <v>7</v>
      </c>
      <c r="O14" s="24">
        <f t="shared" si="2"/>
        <v>8.5</v>
      </c>
      <c r="P14" s="21">
        <f t="shared" si="4"/>
        <v>0.5</v>
      </c>
      <c r="R14" s="43"/>
      <c r="S14" s="1"/>
    </row>
    <row r="15" spans="1:21" s="13" customFormat="1" ht="18" customHeight="1">
      <c r="A15" s="1"/>
      <c r="B15" s="26">
        <f t="shared" si="3"/>
        <v>45577</v>
      </c>
      <c r="C15" s="31" t="str">
        <f t="shared" si="1"/>
        <v>lör</v>
      </c>
      <c r="D15" s="32"/>
      <c r="E15" s="33">
        <v>12</v>
      </c>
      <c r="G15" s="19">
        <f>VLOOKUP($C15, anpassa!$B$15:$H$21, 2, FALSE)</f>
        <v>0</v>
      </c>
      <c r="H15" s="19">
        <f>VLOOKUP($C15, anpassa!$B$15:$H$21, 3, FALSE)</f>
        <v>0</v>
      </c>
      <c r="I15" s="19">
        <f>VLOOKUP($C15, anpassa!$B$15:$H$21, 4, FALSE)</f>
        <v>0</v>
      </c>
      <c r="J15" s="19">
        <f>VLOOKUP($C15, anpassa!$B$15:$H$21, 5, FALSE)</f>
        <v>0</v>
      </c>
      <c r="K15" s="19">
        <f>VLOOKUP($C15, anpassa!$B$15:$H$21, 6, FALSE)</f>
        <v>0</v>
      </c>
      <c r="L15" s="19">
        <f>VLOOKUP($C15, anpassa!$B$15:$H$21, 7, FALSE)</f>
        <v>0</v>
      </c>
      <c r="N15" s="23">
        <f t="shared" si="0"/>
        <v>0</v>
      </c>
      <c r="O15" s="24">
        <f t="shared" si="2"/>
        <v>0</v>
      </c>
      <c r="P15" s="21">
        <f t="shared" si="4"/>
        <v>0.5</v>
      </c>
      <c r="R15" s="43"/>
      <c r="S15" s="1"/>
    </row>
    <row r="16" spans="1:21" s="13" customFormat="1" ht="18" customHeight="1">
      <c r="A16" s="1"/>
      <c r="B16" s="26">
        <f t="shared" si="3"/>
        <v>45578</v>
      </c>
      <c r="C16" s="31" t="str">
        <f t="shared" si="1"/>
        <v>sön</v>
      </c>
      <c r="D16" s="32"/>
      <c r="E16" s="33">
        <v>13</v>
      </c>
      <c r="G16" s="19">
        <f>VLOOKUP($C16, anpassa!$B$15:$H$21, 2, FALSE)</f>
        <v>19</v>
      </c>
      <c r="H16" s="19">
        <f>VLOOKUP($C16, anpassa!$B$15:$H$21, 3, FALSE)</f>
        <v>21</v>
      </c>
      <c r="I16" s="19">
        <f>VLOOKUP($C16, anpassa!$B$15:$H$21, 4, FALSE)</f>
        <v>0</v>
      </c>
      <c r="J16" s="19">
        <f>VLOOKUP($C16, anpassa!$B$15:$H$21, 5, FALSE)</f>
        <v>0</v>
      </c>
      <c r="K16" s="19">
        <f>VLOOKUP($C16, anpassa!$B$15:$H$21, 6, FALSE)</f>
        <v>0</v>
      </c>
      <c r="L16" s="19">
        <f>VLOOKUP($C16, anpassa!$B$15:$H$21, 7, FALSE)</f>
        <v>0</v>
      </c>
      <c r="N16" s="23">
        <f t="shared" si="0"/>
        <v>2</v>
      </c>
      <c r="O16" s="24">
        <f t="shared" si="2"/>
        <v>0</v>
      </c>
      <c r="P16" s="21">
        <f t="shared" si="4"/>
        <v>2.5</v>
      </c>
      <c r="R16" s="43"/>
      <c r="S16" s="1"/>
    </row>
    <row r="17" spans="1:19" s="13" customFormat="1" ht="18" customHeight="1">
      <c r="A17" s="1"/>
      <c r="B17" s="26">
        <f t="shared" si="3"/>
        <v>45579</v>
      </c>
      <c r="C17" s="31" t="str">
        <f t="shared" si="1"/>
        <v>mån</v>
      </c>
      <c r="D17" s="32"/>
      <c r="E17" s="33">
        <v>14</v>
      </c>
      <c r="G17" s="19">
        <f>VLOOKUP($C17, anpassa!$B$15:$H$21, 2, FALSE)</f>
        <v>8</v>
      </c>
      <c r="H17" s="19">
        <f>VLOOKUP($C17, anpassa!$B$15:$H$21, 3, FALSE)</f>
        <v>16</v>
      </c>
      <c r="I17" s="19">
        <f>VLOOKUP($C17, anpassa!$B$15:$H$21, 4, FALSE)</f>
        <v>0</v>
      </c>
      <c r="J17" s="19">
        <f>VLOOKUP($C17, anpassa!$B$15:$H$21, 5, FALSE)</f>
        <v>0</v>
      </c>
      <c r="K17" s="19">
        <f>VLOOKUP($C17, anpassa!$B$15:$H$21, 6, FALSE)</f>
        <v>0</v>
      </c>
      <c r="L17" s="19">
        <f>VLOOKUP($C17, anpassa!$B$15:$H$21, 7, FALSE)</f>
        <v>0</v>
      </c>
      <c r="N17" s="23">
        <f t="shared" si="0"/>
        <v>8</v>
      </c>
      <c r="O17" s="24">
        <f t="shared" si="2"/>
        <v>8.5</v>
      </c>
      <c r="P17" s="21">
        <f t="shared" si="4"/>
        <v>2</v>
      </c>
      <c r="R17" s="43"/>
      <c r="S17" s="1"/>
    </row>
    <row r="18" spans="1:19" s="2" customFormat="1" ht="18" customHeight="1">
      <c r="A18" s="1"/>
      <c r="B18" s="26">
        <f t="shared" si="3"/>
        <v>45580</v>
      </c>
      <c r="C18" s="31" t="str">
        <f t="shared" si="1"/>
        <v>tis</v>
      </c>
      <c r="D18" s="34"/>
      <c r="E18" s="33">
        <v>15</v>
      </c>
      <c r="G18" s="19">
        <f>VLOOKUP($C18, anpassa!$B$15:$H$21, 2, FALSE)</f>
        <v>8.5</v>
      </c>
      <c r="H18" s="19">
        <f>VLOOKUP($C18, anpassa!$B$15:$H$21, 3, FALSE)</f>
        <v>16</v>
      </c>
      <c r="I18" s="19">
        <f>VLOOKUP($C18, anpassa!$B$15:$H$21, 4, FALSE)</f>
        <v>0</v>
      </c>
      <c r="J18" s="19">
        <f>VLOOKUP($C18, anpassa!$B$15:$H$21, 5, FALSE)</f>
        <v>0</v>
      </c>
      <c r="K18" s="19">
        <f>VLOOKUP($C18, anpassa!$B$15:$H$21, 6, FALSE)</f>
        <v>0</v>
      </c>
      <c r="L18" s="19">
        <f>VLOOKUP($C18, anpassa!$B$15:$H$21, 7, FALSE)</f>
        <v>0</v>
      </c>
      <c r="N18" s="23">
        <f t="shared" si="0"/>
        <v>7.5</v>
      </c>
      <c r="O18" s="24">
        <f t="shared" si="2"/>
        <v>8.5</v>
      </c>
      <c r="P18" s="21">
        <f t="shared" si="4"/>
        <v>1</v>
      </c>
      <c r="R18" s="43"/>
      <c r="S18" s="1"/>
    </row>
    <row r="19" spans="1:19" s="2" customFormat="1" ht="18" customHeight="1">
      <c r="A19" s="1"/>
      <c r="B19" s="26">
        <f t="shared" si="3"/>
        <v>45581</v>
      </c>
      <c r="C19" s="31" t="str">
        <f t="shared" si="1"/>
        <v>ons</v>
      </c>
      <c r="D19" s="34"/>
      <c r="E19" s="33">
        <v>16</v>
      </c>
      <c r="G19" s="19">
        <f>VLOOKUP($C19, anpassa!$B$15:$H$21, 2, FALSE)</f>
        <v>8</v>
      </c>
      <c r="H19" s="19">
        <f>VLOOKUP($C19, anpassa!$B$15:$H$21, 3, FALSE)</f>
        <v>16</v>
      </c>
      <c r="I19" s="19">
        <f>VLOOKUP($C19, anpassa!$B$15:$H$21, 4, FALSE)</f>
        <v>19</v>
      </c>
      <c r="J19" s="19">
        <f>VLOOKUP($C19, anpassa!$B$15:$H$21, 5, FALSE)</f>
        <v>21</v>
      </c>
      <c r="K19" s="19">
        <f>VLOOKUP($C19, anpassa!$B$15:$H$21, 6, FALSE)</f>
        <v>0</v>
      </c>
      <c r="L19" s="19">
        <f>VLOOKUP($C19, anpassa!$B$15:$H$21, 7, FALSE)</f>
        <v>0</v>
      </c>
      <c r="N19" s="23">
        <f t="shared" si="0"/>
        <v>10</v>
      </c>
      <c r="O19" s="24">
        <f t="shared" si="2"/>
        <v>8.5</v>
      </c>
      <c r="P19" s="21">
        <f t="shared" si="4"/>
        <v>2.5</v>
      </c>
      <c r="R19" s="43"/>
      <c r="S19" s="1"/>
    </row>
    <row r="20" spans="1:19" s="2" customFormat="1" ht="18" customHeight="1">
      <c r="A20" s="1"/>
      <c r="B20" s="26">
        <f t="shared" si="3"/>
        <v>45582</v>
      </c>
      <c r="C20" s="31" t="str">
        <f t="shared" si="1"/>
        <v>tor</v>
      </c>
      <c r="D20" s="34"/>
      <c r="E20" s="33">
        <v>17</v>
      </c>
      <c r="G20" s="19">
        <f>VLOOKUP($C20, anpassa!$B$15:$H$21, 2, FALSE)</f>
        <v>8</v>
      </c>
      <c r="H20" s="19">
        <f>VLOOKUP($C20, anpassa!$B$15:$H$21, 3, FALSE)</f>
        <v>17</v>
      </c>
      <c r="I20" s="19">
        <f>VLOOKUP($C20, anpassa!$B$15:$H$21, 4, FALSE)</f>
        <v>0</v>
      </c>
      <c r="J20" s="19">
        <f>VLOOKUP($C20, anpassa!$B$15:$H$21, 5, FALSE)</f>
        <v>0</v>
      </c>
      <c r="K20" s="19">
        <f>VLOOKUP($C20, anpassa!$B$15:$H$21, 6, FALSE)</f>
        <v>0</v>
      </c>
      <c r="L20" s="19">
        <f>VLOOKUP($C20, anpassa!$B$15:$H$21, 7, FALSE)</f>
        <v>0</v>
      </c>
      <c r="N20" s="23">
        <f t="shared" si="0"/>
        <v>9</v>
      </c>
      <c r="O20" s="24">
        <f t="shared" si="2"/>
        <v>8.5</v>
      </c>
      <c r="P20" s="21">
        <f t="shared" si="4"/>
        <v>3</v>
      </c>
      <c r="R20" s="43"/>
      <c r="S20" s="1"/>
    </row>
    <row r="21" spans="1:19" s="2" customFormat="1" ht="18" customHeight="1">
      <c r="A21" s="1"/>
      <c r="B21" s="26">
        <f t="shared" si="3"/>
        <v>45583</v>
      </c>
      <c r="C21" s="31" t="str">
        <f t="shared" si="1"/>
        <v>fre</v>
      </c>
      <c r="D21" s="34"/>
      <c r="E21" s="33">
        <v>18</v>
      </c>
      <c r="G21" s="19">
        <f>VLOOKUP($C21, anpassa!$B$15:$H$21, 2, FALSE)</f>
        <v>8</v>
      </c>
      <c r="H21" s="19">
        <f>VLOOKUP($C21, anpassa!$B$15:$H$21, 3, FALSE)</f>
        <v>15</v>
      </c>
      <c r="I21" s="19">
        <f>VLOOKUP($C21, anpassa!$B$15:$H$21, 4, FALSE)</f>
        <v>0</v>
      </c>
      <c r="J21" s="19">
        <f>VLOOKUP($C21, anpassa!$B$15:$H$21, 5, FALSE)</f>
        <v>0</v>
      </c>
      <c r="K21" s="19">
        <f>VLOOKUP($C21, anpassa!$B$15:$H$21, 6, FALSE)</f>
        <v>0</v>
      </c>
      <c r="L21" s="19">
        <f>VLOOKUP($C21, anpassa!$B$15:$H$21, 7, FALSE)</f>
        <v>0</v>
      </c>
      <c r="N21" s="23">
        <f t="shared" si="0"/>
        <v>7</v>
      </c>
      <c r="O21" s="24">
        <f t="shared" si="2"/>
        <v>8.5</v>
      </c>
      <c r="P21" s="21">
        <f t="shared" si="4"/>
        <v>1.5</v>
      </c>
      <c r="R21" s="43"/>
      <c r="S21" s="1"/>
    </row>
    <row r="22" spans="1:19" s="2" customFormat="1" ht="18" customHeight="1">
      <c r="A22" s="1"/>
      <c r="B22" s="26">
        <f t="shared" si="3"/>
        <v>45584</v>
      </c>
      <c r="C22" s="31" t="str">
        <f t="shared" si="1"/>
        <v>lör</v>
      </c>
      <c r="D22" s="34"/>
      <c r="E22" s="33">
        <v>19</v>
      </c>
      <c r="G22" s="19">
        <f>VLOOKUP($C22, anpassa!$B$15:$H$21, 2, FALSE)</f>
        <v>0</v>
      </c>
      <c r="H22" s="19">
        <f>VLOOKUP($C22, anpassa!$B$15:$H$21, 3, FALSE)</f>
        <v>0</v>
      </c>
      <c r="I22" s="19">
        <f>VLOOKUP($C22, anpassa!$B$15:$H$21, 4, FALSE)</f>
        <v>0</v>
      </c>
      <c r="J22" s="19">
        <f>VLOOKUP($C22, anpassa!$B$15:$H$21, 5, FALSE)</f>
        <v>0</v>
      </c>
      <c r="K22" s="19">
        <f>VLOOKUP($C22, anpassa!$B$15:$H$21, 6, FALSE)</f>
        <v>0</v>
      </c>
      <c r="L22" s="19">
        <f>VLOOKUP($C22, anpassa!$B$15:$H$21, 7, FALSE)</f>
        <v>0</v>
      </c>
      <c r="N22" s="23">
        <f t="shared" si="0"/>
        <v>0</v>
      </c>
      <c r="O22" s="24">
        <f t="shared" si="2"/>
        <v>0</v>
      </c>
      <c r="P22" s="21">
        <f t="shared" si="4"/>
        <v>1.5</v>
      </c>
      <c r="R22" s="43"/>
      <c r="S22" s="1"/>
    </row>
    <row r="23" spans="1:19" s="2" customFormat="1" ht="18" customHeight="1">
      <c r="A23" s="1"/>
      <c r="B23" s="26">
        <f t="shared" si="3"/>
        <v>45585</v>
      </c>
      <c r="C23" s="31" t="str">
        <f t="shared" si="1"/>
        <v>sön</v>
      </c>
      <c r="D23" s="34"/>
      <c r="E23" s="33">
        <v>20</v>
      </c>
      <c r="G23" s="19">
        <f>VLOOKUP($C23, anpassa!$B$15:$H$21, 2, FALSE)</f>
        <v>19</v>
      </c>
      <c r="H23" s="19">
        <f>VLOOKUP($C23, anpassa!$B$15:$H$21, 3, FALSE)</f>
        <v>21</v>
      </c>
      <c r="I23" s="19">
        <f>VLOOKUP($C23, anpassa!$B$15:$H$21, 4, FALSE)</f>
        <v>0</v>
      </c>
      <c r="J23" s="19">
        <f>VLOOKUP($C23, anpassa!$B$15:$H$21, 5, FALSE)</f>
        <v>0</v>
      </c>
      <c r="K23" s="19">
        <f>VLOOKUP($C23, anpassa!$B$15:$H$21, 6, FALSE)</f>
        <v>0</v>
      </c>
      <c r="L23" s="19">
        <f>VLOOKUP($C23, anpassa!$B$15:$H$21, 7, FALSE)</f>
        <v>0</v>
      </c>
      <c r="N23" s="23">
        <f t="shared" si="0"/>
        <v>2</v>
      </c>
      <c r="O23" s="24">
        <f t="shared" si="2"/>
        <v>0</v>
      </c>
      <c r="P23" s="21">
        <f t="shared" si="4"/>
        <v>3.5</v>
      </c>
      <c r="R23" s="43"/>
      <c r="S23" s="1"/>
    </row>
    <row r="24" spans="1:19" s="15" customFormat="1" ht="18" customHeight="1">
      <c r="A24" s="14"/>
      <c r="B24" s="26">
        <f t="shared" si="3"/>
        <v>45586</v>
      </c>
      <c r="C24" s="31" t="str">
        <f t="shared" si="1"/>
        <v>mån</v>
      </c>
      <c r="D24" s="35"/>
      <c r="E24" s="33">
        <v>21</v>
      </c>
      <c r="G24" s="19">
        <f>VLOOKUP($C24, anpassa!$B$15:$H$21, 2, FALSE)</f>
        <v>8</v>
      </c>
      <c r="H24" s="19">
        <f>VLOOKUP($C24, anpassa!$B$15:$H$21, 3, FALSE)</f>
        <v>16</v>
      </c>
      <c r="I24" s="19">
        <f>VLOOKUP($C24, anpassa!$B$15:$H$21, 4, FALSE)</f>
        <v>0</v>
      </c>
      <c r="J24" s="19">
        <f>VLOOKUP($C24, anpassa!$B$15:$H$21, 5, FALSE)</f>
        <v>0</v>
      </c>
      <c r="K24" s="19">
        <f>VLOOKUP($C24, anpassa!$B$15:$H$21, 6, FALSE)</f>
        <v>0</v>
      </c>
      <c r="L24" s="19">
        <f>VLOOKUP($C24, anpassa!$B$15:$H$21, 7, FALSE)</f>
        <v>0</v>
      </c>
      <c r="N24" s="23">
        <f t="shared" si="0"/>
        <v>8</v>
      </c>
      <c r="O24" s="24">
        <f t="shared" si="2"/>
        <v>8.5</v>
      </c>
      <c r="P24" s="21">
        <f t="shared" si="4"/>
        <v>3</v>
      </c>
      <c r="R24" s="43"/>
    </row>
    <row r="25" spans="1:19" s="15" customFormat="1" ht="18" customHeight="1">
      <c r="A25" s="14"/>
      <c r="B25" s="26">
        <f t="shared" si="3"/>
        <v>45587</v>
      </c>
      <c r="C25" s="31" t="str">
        <f t="shared" si="1"/>
        <v>tis</v>
      </c>
      <c r="D25" s="35"/>
      <c r="E25" s="33">
        <v>22</v>
      </c>
      <c r="G25" s="19">
        <f>VLOOKUP($C25, anpassa!$B$15:$H$21, 2, FALSE)</f>
        <v>8.5</v>
      </c>
      <c r="H25" s="19">
        <f>VLOOKUP($C25, anpassa!$B$15:$H$21, 3, FALSE)</f>
        <v>16</v>
      </c>
      <c r="I25" s="19">
        <f>VLOOKUP($C25, anpassa!$B$15:$H$21, 4, FALSE)</f>
        <v>0</v>
      </c>
      <c r="J25" s="19">
        <f>VLOOKUP($C25, anpassa!$B$15:$H$21, 5, FALSE)</f>
        <v>0</v>
      </c>
      <c r="K25" s="19">
        <f>VLOOKUP($C25, anpassa!$B$15:$H$21, 6, FALSE)</f>
        <v>0</v>
      </c>
      <c r="L25" s="19">
        <f>VLOOKUP($C25, anpassa!$B$15:$H$21, 7, FALSE)</f>
        <v>0</v>
      </c>
      <c r="N25" s="23">
        <f t="shared" si="0"/>
        <v>7.5</v>
      </c>
      <c r="O25" s="24">
        <f t="shared" si="2"/>
        <v>8.5</v>
      </c>
      <c r="P25" s="21">
        <f t="shared" si="4"/>
        <v>2</v>
      </c>
      <c r="R25" s="43"/>
    </row>
    <row r="26" spans="1:19" s="2" customFormat="1" ht="18" customHeight="1">
      <c r="A26" s="1"/>
      <c r="B26" s="26">
        <f t="shared" si="3"/>
        <v>45588</v>
      </c>
      <c r="C26" s="31" t="str">
        <f t="shared" si="1"/>
        <v>ons</v>
      </c>
      <c r="D26" s="34"/>
      <c r="E26" s="33">
        <v>23</v>
      </c>
      <c r="G26" s="19">
        <f>VLOOKUP($C26, anpassa!$B$15:$H$21, 2, FALSE)</f>
        <v>8</v>
      </c>
      <c r="H26" s="19">
        <f>VLOOKUP($C26, anpassa!$B$15:$H$21, 3, FALSE)</f>
        <v>16</v>
      </c>
      <c r="I26" s="19">
        <f>VLOOKUP($C26, anpassa!$B$15:$H$21, 4, FALSE)</f>
        <v>19</v>
      </c>
      <c r="J26" s="19">
        <f>VLOOKUP($C26, anpassa!$B$15:$H$21, 5, FALSE)</f>
        <v>21</v>
      </c>
      <c r="K26" s="19">
        <f>VLOOKUP($C26, anpassa!$B$15:$H$21, 6, FALSE)</f>
        <v>0</v>
      </c>
      <c r="L26" s="19">
        <f>VLOOKUP($C26, anpassa!$B$15:$H$21, 7, FALSE)</f>
        <v>0</v>
      </c>
      <c r="N26" s="23">
        <f t="shared" si="0"/>
        <v>10</v>
      </c>
      <c r="O26" s="24">
        <f t="shared" si="2"/>
        <v>8.5</v>
      </c>
      <c r="P26" s="21">
        <f t="shared" si="4"/>
        <v>3.5</v>
      </c>
      <c r="R26" s="43"/>
      <c r="S26" s="1"/>
    </row>
    <row r="27" spans="1:19" s="2" customFormat="1" ht="18" customHeight="1">
      <c r="A27" s="1"/>
      <c r="B27" s="26">
        <f t="shared" si="3"/>
        <v>45589</v>
      </c>
      <c r="C27" s="31" t="str">
        <f t="shared" si="1"/>
        <v>tor</v>
      </c>
      <c r="D27" s="34"/>
      <c r="E27" s="33">
        <v>24</v>
      </c>
      <c r="G27" s="19">
        <f>VLOOKUP($C27, anpassa!$B$15:$H$21, 2, FALSE)</f>
        <v>8</v>
      </c>
      <c r="H27" s="19">
        <f>VLOOKUP($C27, anpassa!$B$15:$H$21, 3, FALSE)</f>
        <v>17</v>
      </c>
      <c r="I27" s="19">
        <f>VLOOKUP($C27, anpassa!$B$15:$H$21, 4, FALSE)</f>
        <v>0</v>
      </c>
      <c r="J27" s="19">
        <f>VLOOKUP($C27, anpassa!$B$15:$H$21, 5, FALSE)</f>
        <v>0</v>
      </c>
      <c r="K27" s="19">
        <f>VLOOKUP($C27, anpassa!$B$15:$H$21, 6, FALSE)</f>
        <v>0</v>
      </c>
      <c r="L27" s="19">
        <f>VLOOKUP($C27, anpassa!$B$15:$H$21, 7, FALSE)</f>
        <v>0</v>
      </c>
      <c r="N27" s="23">
        <f t="shared" si="0"/>
        <v>9</v>
      </c>
      <c r="O27" s="24">
        <f t="shared" si="2"/>
        <v>8.5</v>
      </c>
      <c r="P27" s="21">
        <f t="shared" si="4"/>
        <v>4</v>
      </c>
      <c r="R27" s="43"/>
      <c r="S27" s="1"/>
    </row>
    <row r="28" spans="1:19" s="2" customFormat="1" ht="18" customHeight="1">
      <c r="A28" s="1"/>
      <c r="B28" s="26">
        <f t="shared" si="3"/>
        <v>45590</v>
      </c>
      <c r="C28" s="31" t="str">
        <f t="shared" si="1"/>
        <v>fre</v>
      </c>
      <c r="D28" s="34"/>
      <c r="E28" s="33">
        <v>25</v>
      </c>
      <c r="G28" s="19">
        <f>VLOOKUP($C28, anpassa!$B$15:$H$21, 2, FALSE)</f>
        <v>8</v>
      </c>
      <c r="H28" s="19">
        <f>VLOOKUP($C28, anpassa!$B$15:$H$21, 3, FALSE)</f>
        <v>15</v>
      </c>
      <c r="I28" s="19">
        <f>VLOOKUP($C28, anpassa!$B$15:$H$21, 4, FALSE)</f>
        <v>0</v>
      </c>
      <c r="J28" s="19">
        <f>VLOOKUP($C28, anpassa!$B$15:$H$21, 5, FALSE)</f>
        <v>0</v>
      </c>
      <c r="K28" s="19">
        <f>VLOOKUP($C28, anpassa!$B$15:$H$21, 6, FALSE)</f>
        <v>0</v>
      </c>
      <c r="L28" s="19">
        <f>VLOOKUP($C28, anpassa!$B$15:$H$21, 7, FALSE)</f>
        <v>0</v>
      </c>
      <c r="N28" s="23">
        <f t="shared" si="0"/>
        <v>7</v>
      </c>
      <c r="O28" s="24">
        <f t="shared" si="2"/>
        <v>8.5</v>
      </c>
      <c r="P28" s="21">
        <f t="shared" si="4"/>
        <v>2.5</v>
      </c>
      <c r="R28" s="43"/>
      <c r="S28" s="1"/>
    </row>
    <row r="29" spans="1:19" s="2" customFormat="1" ht="18" customHeight="1">
      <c r="A29" s="1"/>
      <c r="B29" s="26">
        <f t="shared" si="3"/>
        <v>45591</v>
      </c>
      <c r="C29" s="31" t="str">
        <f t="shared" si="1"/>
        <v>lör</v>
      </c>
      <c r="D29" s="34"/>
      <c r="E29" s="33">
        <v>26</v>
      </c>
      <c r="G29" s="19">
        <f>VLOOKUP($C29, anpassa!$B$15:$H$21, 2, FALSE)</f>
        <v>0</v>
      </c>
      <c r="H29" s="19">
        <f>VLOOKUP($C29, anpassa!$B$15:$H$21, 3, FALSE)</f>
        <v>0</v>
      </c>
      <c r="I29" s="19">
        <f>VLOOKUP($C29, anpassa!$B$15:$H$21, 4, FALSE)</f>
        <v>0</v>
      </c>
      <c r="J29" s="19">
        <f>VLOOKUP($C29, anpassa!$B$15:$H$21, 5, FALSE)</f>
        <v>0</v>
      </c>
      <c r="K29" s="19">
        <f>VLOOKUP($C29, anpassa!$B$15:$H$21, 6, FALSE)</f>
        <v>0</v>
      </c>
      <c r="L29" s="19">
        <f>VLOOKUP($C29, anpassa!$B$15:$H$21, 7, FALSE)</f>
        <v>0</v>
      </c>
      <c r="N29" s="23">
        <f t="shared" si="0"/>
        <v>0</v>
      </c>
      <c r="O29" s="24">
        <f t="shared" si="2"/>
        <v>0</v>
      </c>
      <c r="P29" s="21">
        <f t="shared" si="4"/>
        <v>2.5</v>
      </c>
      <c r="R29" s="43"/>
      <c r="S29" s="1"/>
    </row>
    <row r="30" spans="1:19" s="2" customFormat="1" ht="18" customHeight="1">
      <c r="A30" s="1"/>
      <c r="B30" s="26">
        <f t="shared" si="3"/>
        <v>45592</v>
      </c>
      <c r="C30" s="31" t="str">
        <f t="shared" si="1"/>
        <v>sön</v>
      </c>
      <c r="D30" s="34"/>
      <c r="E30" s="33">
        <v>27</v>
      </c>
      <c r="G30" s="19">
        <f>VLOOKUP($C30, anpassa!$B$15:$H$21, 2, FALSE)</f>
        <v>19</v>
      </c>
      <c r="H30" s="19">
        <f>VLOOKUP($C30, anpassa!$B$15:$H$21, 3, FALSE)</f>
        <v>21</v>
      </c>
      <c r="I30" s="19">
        <f>VLOOKUP($C30, anpassa!$B$15:$H$21, 4, FALSE)</f>
        <v>0</v>
      </c>
      <c r="J30" s="19">
        <f>VLOOKUP($C30, anpassa!$B$15:$H$21, 5, FALSE)</f>
        <v>0</v>
      </c>
      <c r="K30" s="19">
        <f>VLOOKUP($C30, anpassa!$B$15:$H$21, 6, FALSE)</f>
        <v>0</v>
      </c>
      <c r="L30" s="19">
        <f>VLOOKUP($C30, anpassa!$B$15:$H$21, 7, FALSE)</f>
        <v>0</v>
      </c>
      <c r="N30" s="23">
        <f t="shared" si="0"/>
        <v>2</v>
      </c>
      <c r="O30" s="24">
        <f t="shared" si="2"/>
        <v>0</v>
      </c>
      <c r="P30" s="21">
        <f t="shared" si="4"/>
        <v>4.5</v>
      </c>
      <c r="R30" s="43"/>
      <c r="S30" s="1"/>
    </row>
    <row r="31" spans="1:19" s="2" customFormat="1" ht="18" customHeight="1">
      <c r="A31" s="1"/>
      <c r="B31" s="26">
        <f t="shared" si="3"/>
        <v>45593</v>
      </c>
      <c r="C31" s="31" t="str">
        <f t="shared" si="1"/>
        <v>mån</v>
      </c>
      <c r="D31" s="34"/>
      <c r="E31" s="33">
        <v>28</v>
      </c>
      <c r="G31" s="19">
        <f>VLOOKUP($C31, anpassa!$B$15:$H$21, 2, FALSE)</f>
        <v>8</v>
      </c>
      <c r="H31" s="19">
        <f>VLOOKUP($C31, anpassa!$B$15:$H$21, 3, FALSE)</f>
        <v>16</v>
      </c>
      <c r="I31" s="19">
        <f>VLOOKUP($C31, anpassa!$B$15:$H$21, 4, FALSE)</f>
        <v>0</v>
      </c>
      <c r="J31" s="19">
        <f>VLOOKUP($C31, anpassa!$B$15:$H$21, 5, FALSE)</f>
        <v>0</v>
      </c>
      <c r="K31" s="19">
        <f>VLOOKUP($C31, anpassa!$B$15:$H$21, 6, FALSE)</f>
        <v>0</v>
      </c>
      <c r="L31" s="19">
        <f>VLOOKUP($C31, anpassa!$B$15:$H$21, 7, FALSE)</f>
        <v>0</v>
      </c>
      <c r="N31" s="23">
        <f t="shared" si="0"/>
        <v>8</v>
      </c>
      <c r="O31" s="24">
        <f t="shared" si="2"/>
        <v>8.5</v>
      </c>
      <c r="P31" s="21">
        <f t="shared" si="4"/>
        <v>4</v>
      </c>
      <c r="R31" s="43"/>
      <c r="S31" s="1"/>
    </row>
    <row r="32" spans="1:19" s="2" customFormat="1" ht="18" customHeight="1">
      <c r="A32" s="1"/>
      <c r="B32" s="26">
        <f t="shared" si="3"/>
        <v>45594</v>
      </c>
      <c r="C32" s="31" t="str">
        <f t="shared" si="1"/>
        <v>tis</v>
      </c>
      <c r="D32" s="34"/>
      <c r="E32" s="33">
        <v>29</v>
      </c>
      <c r="G32" s="19">
        <f>VLOOKUP($C32, anpassa!$B$15:$H$21, 2, FALSE)</f>
        <v>8.5</v>
      </c>
      <c r="H32" s="19">
        <f>VLOOKUP($C32, anpassa!$B$15:$H$21, 3, FALSE)</f>
        <v>16</v>
      </c>
      <c r="I32" s="19">
        <f>VLOOKUP($C32, anpassa!$B$15:$H$21, 4, FALSE)</f>
        <v>0</v>
      </c>
      <c r="J32" s="19">
        <f>VLOOKUP($C32, anpassa!$B$15:$H$21, 5, FALSE)</f>
        <v>0</v>
      </c>
      <c r="K32" s="19">
        <f>VLOOKUP($C32, anpassa!$B$15:$H$21, 6, FALSE)</f>
        <v>0</v>
      </c>
      <c r="L32" s="19">
        <f>VLOOKUP($C32, anpassa!$B$15:$H$21, 7, FALSE)</f>
        <v>0</v>
      </c>
      <c r="N32" s="23">
        <f t="shared" si="0"/>
        <v>7.5</v>
      </c>
      <c r="O32" s="24">
        <f t="shared" si="2"/>
        <v>8.5</v>
      </c>
      <c r="P32" s="21">
        <f t="shared" si="4"/>
        <v>3</v>
      </c>
      <c r="R32" s="43"/>
      <c r="S32" s="1"/>
    </row>
    <row r="33" spans="1:19" s="2" customFormat="1" ht="18" customHeight="1">
      <c r="A33" s="1"/>
      <c r="B33" s="26">
        <f t="shared" si="3"/>
        <v>45595</v>
      </c>
      <c r="C33" s="31" t="str">
        <f t="shared" si="1"/>
        <v>ons</v>
      </c>
      <c r="D33" s="34"/>
      <c r="E33" s="33">
        <v>30</v>
      </c>
      <c r="G33" s="19">
        <f>VLOOKUP($C33, anpassa!$B$15:$H$21, 2, FALSE)</f>
        <v>8</v>
      </c>
      <c r="H33" s="19">
        <f>VLOOKUP($C33, anpassa!$B$15:$H$21, 3, FALSE)</f>
        <v>16</v>
      </c>
      <c r="I33" s="19">
        <f>VLOOKUP($C33, anpassa!$B$15:$H$21, 4, FALSE)</f>
        <v>19</v>
      </c>
      <c r="J33" s="19">
        <f>VLOOKUP($C33, anpassa!$B$15:$H$21, 5, FALSE)</f>
        <v>21</v>
      </c>
      <c r="K33" s="19">
        <f>VLOOKUP($C33, anpassa!$B$15:$H$21, 6, FALSE)</f>
        <v>0</v>
      </c>
      <c r="L33" s="19">
        <f>VLOOKUP($C33, anpassa!$B$15:$H$21, 7, FALSE)</f>
        <v>0</v>
      </c>
      <c r="N33" s="23">
        <f t="shared" si="0"/>
        <v>10</v>
      </c>
      <c r="O33" s="24">
        <f t="shared" si="2"/>
        <v>8.5</v>
      </c>
      <c r="P33" s="21">
        <f t="shared" si="4"/>
        <v>4.5</v>
      </c>
      <c r="R33" s="43"/>
      <c r="S33" s="1"/>
    </row>
    <row r="34" spans="1:19" s="2" customFormat="1" ht="18" customHeight="1">
      <c r="A34" s="1"/>
      <c r="B34" s="26">
        <f t="shared" si="3"/>
        <v>45596</v>
      </c>
      <c r="C34" s="31" t="str">
        <f t="shared" si="1"/>
        <v>tor</v>
      </c>
      <c r="D34" s="34"/>
      <c r="E34" s="33">
        <v>31</v>
      </c>
      <c r="G34" s="19">
        <f>VLOOKUP($C34, anpassa!$B$15:$H$21, 2, FALSE)</f>
        <v>8</v>
      </c>
      <c r="H34" s="19">
        <f>VLOOKUP($C34, anpassa!$B$15:$H$21, 3, FALSE)</f>
        <v>17</v>
      </c>
      <c r="I34" s="19">
        <f>VLOOKUP($C34, anpassa!$B$15:$H$21, 4, FALSE)</f>
        <v>0</v>
      </c>
      <c r="J34" s="19">
        <f>VLOOKUP($C34, anpassa!$B$15:$H$21, 5, FALSE)</f>
        <v>0</v>
      </c>
      <c r="K34" s="19">
        <f>VLOOKUP($C34, anpassa!$B$15:$H$21, 6, FALSE)</f>
        <v>0</v>
      </c>
      <c r="L34" s="19">
        <f>VLOOKUP($C34, anpassa!$B$15:$H$21, 7, FALSE)</f>
        <v>0</v>
      </c>
      <c r="N34" s="23">
        <f t="shared" si="0"/>
        <v>9</v>
      </c>
      <c r="O34" s="24">
        <f t="shared" si="2"/>
        <v>8.5</v>
      </c>
      <c r="P34" s="21">
        <f t="shared" si="4"/>
        <v>5</v>
      </c>
      <c r="R34" s="43"/>
      <c r="S34" s="1"/>
    </row>
    <row r="35" spans="1:19" ht="22" customHeight="1">
      <c r="O35" s="50" t="s">
        <v>20</v>
      </c>
      <c r="P35" s="22">
        <f>P34</f>
        <v>5</v>
      </c>
    </row>
    <row r="36" spans="1:19" ht="22" customHeight="1">
      <c r="B36" s="14" t="s">
        <v>11</v>
      </c>
      <c r="G36" s="51" t="s">
        <v>21</v>
      </c>
    </row>
    <row r="37" spans="1:19" ht="18" customHeight="1">
      <c r="B37" s="61"/>
      <c r="E37" s="53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5"/>
    </row>
    <row r="38" spans="1:19" ht="50" customHeight="1">
      <c r="B38" s="61"/>
      <c r="E38" s="56"/>
      <c r="F38" s="57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5"/>
    </row>
    <row r="39" spans="1:19" ht="18" customHeight="1">
      <c r="B39" s="61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60"/>
    </row>
  </sheetData>
  <sheetProtection sheet="1" selectLockedCells="1"/>
  <mergeCells count="1">
    <mergeCell ref="G38:R38"/>
  </mergeCells>
  <conditionalFormatting sqref="C4:C34">
    <cfRule type="expression" dxfId="39" priority="1">
      <formula>OR(C4="lör", C4="sön")</formula>
    </cfRule>
  </conditionalFormatting>
  <conditionalFormatting sqref="E4:E34">
    <cfRule type="containsText" dxfId="38" priority="2" operator="containsText" text="L">
      <formula>NOT(ISERROR(SEARCH("L",E4)))</formula>
    </cfRule>
  </conditionalFormatting>
  <conditionalFormatting sqref="G4:L34">
    <cfRule type="expression" dxfId="37" priority="3">
      <formula>OR(TEXT($C4, "dddd")="lör", TEXT($C4, "dddd")="sön")</formula>
    </cfRule>
    <cfRule type="expression" dxfId="36" priority="4">
      <formula>OR(TEXT($E4, "dddd")="L")</formula>
    </cfRule>
  </conditionalFormatting>
  <printOptions horizontalCentered="1"/>
  <pageMargins left="0.39370078740157483" right="0.39370078740157483" top="0.78740157480314965" bottom="0.19685039370078741" header="0.51181102362204722" footer="0.51181102362204722"/>
  <pageSetup paperSize="9" fitToHeight="100" orientation="portrait" r:id="rId1"/>
  <headerFooter alignWithMargins="0"/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4F7F9-BF3D-4E9F-9330-60EF6D586D6C}">
  <sheetPr>
    <tabColor rgb="FFA8A8A8"/>
  </sheetPr>
  <dimension ref="A1:U38"/>
  <sheetViews>
    <sheetView showGridLines="0" showZeros="0" zoomScaleNormal="100" zoomScaleSheetLayoutView="100" workbookViewId="0">
      <pane ySplit="3" topLeftCell="A4" activePane="bottomLeft" state="frozen"/>
      <selection activeCell="B5" sqref="B5:E5"/>
      <selection pane="bottomLeft" activeCell="R4" sqref="R4"/>
    </sheetView>
  </sheetViews>
  <sheetFormatPr defaultColWidth="9.08984375" defaultRowHeight="18" customHeight="1"/>
  <cols>
    <col min="1" max="1" width="1.81640625" style="4" customWidth="1"/>
    <col min="2" max="2" width="8.6328125" style="4" hidden="1" customWidth="1"/>
    <col min="3" max="3" width="5.6328125" style="27" customWidth="1"/>
    <col min="4" max="4" width="0.453125" style="6" customWidth="1"/>
    <col min="5" max="5" width="3.1796875" style="28" customWidth="1"/>
    <col min="6" max="6" width="0.453125" style="6" customWidth="1"/>
    <col min="7" max="12" width="5.1796875" style="5" customWidth="1"/>
    <col min="13" max="13" width="0.453125" style="6" customWidth="1"/>
    <col min="14" max="16" width="5.1796875" style="5" customWidth="1"/>
    <col min="17" max="17" width="0.453125" style="6" customWidth="1"/>
    <col min="18" max="18" width="32.7265625" style="5" customWidth="1"/>
    <col min="19" max="16384" width="9.08984375" style="6"/>
  </cols>
  <sheetData>
    <row r="1" spans="1:21" ht="10" customHeight="1"/>
    <row r="2" spans="1:21" ht="40" customHeight="1">
      <c r="A2" s="7"/>
      <c r="C2" s="8" t="str">
        <f>CONCATENATE("Tidslogg för ",anpassa!B5," ","november ",anpassa!B8)</f>
        <v>Tidslogg för Maja Gräddnos november 2024</v>
      </c>
      <c r="G2" s="8"/>
      <c r="H2" s="8"/>
      <c r="I2" s="8"/>
      <c r="J2" s="8"/>
      <c r="K2" s="8"/>
      <c r="L2" s="8"/>
      <c r="N2" s="8"/>
      <c r="O2" s="8"/>
      <c r="P2" s="8"/>
      <c r="R2" s="8"/>
    </row>
    <row r="3" spans="1:21" ht="18" customHeight="1">
      <c r="G3" s="16" t="s">
        <v>12</v>
      </c>
      <c r="H3" s="16" t="s">
        <v>13</v>
      </c>
      <c r="I3" s="16" t="s">
        <v>12</v>
      </c>
      <c r="J3" s="16" t="s">
        <v>13</v>
      </c>
      <c r="K3" s="16" t="s">
        <v>12</v>
      </c>
      <c r="L3" s="16" t="s">
        <v>13</v>
      </c>
      <c r="N3" s="16" t="s">
        <v>7</v>
      </c>
      <c r="O3" s="16" t="s">
        <v>9</v>
      </c>
      <c r="P3" s="16" t="s">
        <v>8</v>
      </c>
      <c r="R3" s="17" t="s">
        <v>10</v>
      </c>
    </row>
    <row r="4" spans="1:21" s="13" customFormat="1" ht="18" customHeight="1">
      <c r="A4" s="1"/>
      <c r="B4" s="25" t="str">
        <f>TEXT(YEAR(anpassa!B23), "00") &amp; "-11-01"</f>
        <v>2024-11-01</v>
      </c>
      <c r="C4" s="31" t="str">
        <f>LEFT(TEXT(B4, "dddd"), 3)</f>
        <v>fre</v>
      </c>
      <c r="D4" s="32"/>
      <c r="E4" s="33">
        <v>1</v>
      </c>
      <c r="G4" s="19">
        <f>VLOOKUP($C4, anpassa!$B$15:$H$21, 2, FALSE)</f>
        <v>8</v>
      </c>
      <c r="H4" s="19">
        <f>VLOOKUP($C4, anpassa!$B$15:$H$21, 3, FALSE)</f>
        <v>15</v>
      </c>
      <c r="I4" s="19">
        <f>VLOOKUP($C4, anpassa!$B$15:$H$21, 4, FALSE)</f>
        <v>0</v>
      </c>
      <c r="J4" s="19">
        <f>VLOOKUP($C4, anpassa!$B$15:$H$21, 5, FALSE)</f>
        <v>0</v>
      </c>
      <c r="K4" s="19">
        <f>VLOOKUP($C4, anpassa!$B$15:$H$21, 6, FALSE)</f>
        <v>0</v>
      </c>
      <c r="L4" s="19">
        <f>VLOOKUP($C4, anpassa!$B$15:$H$21, 7, FALSE)</f>
        <v>0</v>
      </c>
      <c r="N4" s="23">
        <f t="shared" ref="N4:N33" si="0">(H4-G4)+(J4-I4)+(L4-K4)</f>
        <v>7</v>
      </c>
      <c r="O4" s="24">
        <f>IF(OR(C4="lör", C4="sön", E4="L"), 0, 8.5)</f>
        <v>8.5</v>
      </c>
      <c r="P4" s="21">
        <f>N4-O4</f>
        <v>-1.5</v>
      </c>
      <c r="R4" s="43"/>
      <c r="S4" s="1"/>
      <c r="T4" s="20"/>
    </row>
    <row r="5" spans="1:21" s="13" customFormat="1" ht="18" customHeight="1">
      <c r="A5" s="1"/>
      <c r="B5" s="26">
        <f>B4+1</f>
        <v>45598</v>
      </c>
      <c r="C5" s="31" t="str">
        <f t="shared" ref="C5:C33" si="1">LEFT(TEXT(B5, "dddd"), 3)</f>
        <v>lör</v>
      </c>
      <c r="D5" s="32"/>
      <c r="E5" s="33">
        <v>2</v>
      </c>
      <c r="G5" s="19">
        <f>VLOOKUP($C5, anpassa!$B$15:$H$21, 2, FALSE)</f>
        <v>0</v>
      </c>
      <c r="H5" s="19">
        <f>VLOOKUP($C5, anpassa!$B$15:$H$21, 3, FALSE)</f>
        <v>0</v>
      </c>
      <c r="I5" s="19">
        <f>VLOOKUP($C5, anpassa!$B$15:$H$21, 4, FALSE)</f>
        <v>0</v>
      </c>
      <c r="J5" s="19">
        <f>VLOOKUP($C5, anpassa!$B$15:$H$21, 5, FALSE)</f>
        <v>0</v>
      </c>
      <c r="K5" s="19">
        <f>VLOOKUP($C5, anpassa!$B$15:$H$21, 6, FALSE)</f>
        <v>0</v>
      </c>
      <c r="L5" s="19">
        <f>VLOOKUP($C5, anpassa!$B$15:$H$21, 7, FALSE)</f>
        <v>0</v>
      </c>
      <c r="N5" s="23">
        <f t="shared" si="0"/>
        <v>0</v>
      </c>
      <c r="O5" s="24">
        <f t="shared" ref="O5:O33" si="2">IF(OR(C5="lör", C5="sön", E5="L"), 0, 8.5)</f>
        <v>0</v>
      </c>
      <c r="P5" s="21">
        <f>(N5-O5)+P4</f>
        <v>-1.5</v>
      </c>
      <c r="R5" s="43"/>
      <c r="S5" s="1"/>
    </row>
    <row r="6" spans="1:21" s="13" customFormat="1" ht="18" customHeight="1">
      <c r="A6" s="1"/>
      <c r="B6" s="26">
        <f t="shared" ref="B6:B33" si="3">B5+1</f>
        <v>45599</v>
      </c>
      <c r="C6" s="31" t="str">
        <f t="shared" si="1"/>
        <v>sön</v>
      </c>
      <c r="D6" s="32"/>
      <c r="E6" s="33">
        <v>3</v>
      </c>
      <c r="G6" s="19">
        <f>VLOOKUP($C6, anpassa!$B$15:$H$21, 2, FALSE)</f>
        <v>19</v>
      </c>
      <c r="H6" s="19">
        <f>VLOOKUP($C6, anpassa!$B$15:$H$21, 3, FALSE)</f>
        <v>21</v>
      </c>
      <c r="I6" s="19">
        <f>VLOOKUP($C6, anpassa!$B$15:$H$21, 4, FALSE)</f>
        <v>0</v>
      </c>
      <c r="J6" s="19">
        <f>VLOOKUP($C6, anpassa!$B$15:$H$21, 5, FALSE)</f>
        <v>0</v>
      </c>
      <c r="K6" s="19">
        <f>VLOOKUP($C6, anpassa!$B$15:$H$21, 6, FALSE)</f>
        <v>0</v>
      </c>
      <c r="L6" s="19">
        <f>VLOOKUP($C6, anpassa!$B$15:$H$21, 7, FALSE)</f>
        <v>0</v>
      </c>
      <c r="N6" s="23">
        <f t="shared" si="0"/>
        <v>2</v>
      </c>
      <c r="O6" s="24">
        <f t="shared" si="2"/>
        <v>0</v>
      </c>
      <c r="P6" s="21">
        <f t="shared" ref="P6:P33" si="4">(N6-O6)+P5</f>
        <v>0.5</v>
      </c>
      <c r="R6" s="43"/>
      <c r="S6" s="1"/>
      <c r="U6" s="3"/>
    </row>
    <row r="7" spans="1:21" s="13" customFormat="1" ht="18" customHeight="1">
      <c r="A7" s="1"/>
      <c r="B7" s="26">
        <f t="shared" si="3"/>
        <v>45600</v>
      </c>
      <c r="C7" s="31" t="str">
        <f t="shared" si="1"/>
        <v>mån</v>
      </c>
      <c r="D7" s="32"/>
      <c r="E7" s="33">
        <v>4</v>
      </c>
      <c r="G7" s="19">
        <f>VLOOKUP($C7, anpassa!$B$15:$H$21, 2, FALSE)</f>
        <v>8</v>
      </c>
      <c r="H7" s="19">
        <f>VLOOKUP($C7, anpassa!$B$15:$H$21, 3, FALSE)</f>
        <v>16</v>
      </c>
      <c r="I7" s="19">
        <f>VLOOKUP($C7, anpassa!$B$15:$H$21, 4, FALSE)</f>
        <v>0</v>
      </c>
      <c r="J7" s="19">
        <f>VLOOKUP($C7, anpassa!$B$15:$H$21, 5, FALSE)</f>
        <v>0</v>
      </c>
      <c r="K7" s="19">
        <f>VLOOKUP($C7, anpassa!$B$15:$H$21, 6, FALSE)</f>
        <v>0</v>
      </c>
      <c r="L7" s="19">
        <f>VLOOKUP($C7, anpassa!$B$15:$H$21, 7, FALSE)</f>
        <v>0</v>
      </c>
      <c r="N7" s="23">
        <f t="shared" si="0"/>
        <v>8</v>
      </c>
      <c r="O7" s="24">
        <f t="shared" si="2"/>
        <v>8.5</v>
      </c>
      <c r="P7" s="21">
        <f t="shared" si="4"/>
        <v>0</v>
      </c>
      <c r="R7" s="43"/>
      <c r="S7" s="1"/>
    </row>
    <row r="8" spans="1:21" s="13" customFormat="1" ht="18" customHeight="1">
      <c r="A8" s="1"/>
      <c r="B8" s="26">
        <f t="shared" si="3"/>
        <v>45601</v>
      </c>
      <c r="C8" s="31" t="str">
        <f t="shared" si="1"/>
        <v>tis</v>
      </c>
      <c r="D8" s="32"/>
      <c r="E8" s="33">
        <v>5</v>
      </c>
      <c r="G8" s="19">
        <f>VLOOKUP($C8, anpassa!$B$15:$H$21, 2, FALSE)</f>
        <v>8.5</v>
      </c>
      <c r="H8" s="19">
        <f>VLOOKUP($C8, anpassa!$B$15:$H$21, 3, FALSE)</f>
        <v>16</v>
      </c>
      <c r="I8" s="19">
        <f>VLOOKUP($C8, anpassa!$B$15:$H$21, 4, FALSE)</f>
        <v>0</v>
      </c>
      <c r="J8" s="19">
        <f>VLOOKUP($C8, anpassa!$B$15:$H$21, 5, FALSE)</f>
        <v>0</v>
      </c>
      <c r="K8" s="19">
        <f>VLOOKUP($C8, anpassa!$B$15:$H$21, 6, FALSE)</f>
        <v>0</v>
      </c>
      <c r="L8" s="19">
        <f>VLOOKUP($C8, anpassa!$B$15:$H$21, 7, FALSE)</f>
        <v>0</v>
      </c>
      <c r="N8" s="23">
        <f t="shared" si="0"/>
        <v>7.5</v>
      </c>
      <c r="O8" s="24">
        <f t="shared" si="2"/>
        <v>8.5</v>
      </c>
      <c r="P8" s="21">
        <f t="shared" si="4"/>
        <v>-1</v>
      </c>
      <c r="R8" s="43"/>
      <c r="S8" s="1"/>
    </row>
    <row r="9" spans="1:21" s="2" customFormat="1" ht="18" customHeight="1">
      <c r="A9" s="1"/>
      <c r="B9" s="26">
        <f t="shared" si="3"/>
        <v>45602</v>
      </c>
      <c r="C9" s="31" t="str">
        <f t="shared" si="1"/>
        <v>ons</v>
      </c>
      <c r="D9" s="34"/>
      <c r="E9" s="33">
        <v>6</v>
      </c>
      <c r="G9" s="19">
        <f>VLOOKUP($C9, anpassa!$B$15:$H$21, 2, FALSE)</f>
        <v>8</v>
      </c>
      <c r="H9" s="19">
        <f>VLOOKUP($C9, anpassa!$B$15:$H$21, 3, FALSE)</f>
        <v>16</v>
      </c>
      <c r="I9" s="19">
        <f>VLOOKUP($C9, anpassa!$B$15:$H$21, 4, FALSE)</f>
        <v>19</v>
      </c>
      <c r="J9" s="19">
        <f>VLOOKUP($C9, anpassa!$B$15:$H$21, 5, FALSE)</f>
        <v>21</v>
      </c>
      <c r="K9" s="19">
        <f>VLOOKUP($C9, anpassa!$B$15:$H$21, 6, FALSE)</f>
        <v>0</v>
      </c>
      <c r="L9" s="19">
        <f>VLOOKUP($C9, anpassa!$B$15:$H$21, 7, FALSE)</f>
        <v>0</v>
      </c>
      <c r="N9" s="23">
        <f t="shared" si="0"/>
        <v>10</v>
      </c>
      <c r="O9" s="24">
        <f t="shared" si="2"/>
        <v>8.5</v>
      </c>
      <c r="P9" s="21">
        <f t="shared" si="4"/>
        <v>0.5</v>
      </c>
      <c r="R9" s="43"/>
      <c r="S9" s="1"/>
    </row>
    <row r="10" spans="1:21" s="2" customFormat="1" ht="18" customHeight="1">
      <c r="A10" s="1"/>
      <c r="B10" s="26">
        <f t="shared" si="3"/>
        <v>45603</v>
      </c>
      <c r="C10" s="31" t="str">
        <f t="shared" si="1"/>
        <v>tor</v>
      </c>
      <c r="D10" s="34"/>
      <c r="E10" s="33">
        <v>7</v>
      </c>
      <c r="G10" s="19">
        <f>VLOOKUP($C10, anpassa!$B$15:$H$21, 2, FALSE)</f>
        <v>8</v>
      </c>
      <c r="H10" s="19">
        <f>VLOOKUP($C10, anpassa!$B$15:$H$21, 3, FALSE)</f>
        <v>17</v>
      </c>
      <c r="I10" s="19">
        <f>VLOOKUP($C10, anpassa!$B$15:$H$21, 4, FALSE)</f>
        <v>0</v>
      </c>
      <c r="J10" s="19">
        <f>VLOOKUP($C10, anpassa!$B$15:$H$21, 5, FALSE)</f>
        <v>0</v>
      </c>
      <c r="K10" s="19">
        <f>VLOOKUP($C10, anpassa!$B$15:$H$21, 6, FALSE)</f>
        <v>0</v>
      </c>
      <c r="L10" s="19">
        <f>VLOOKUP($C10, anpassa!$B$15:$H$21, 7, FALSE)</f>
        <v>0</v>
      </c>
      <c r="N10" s="23">
        <f t="shared" si="0"/>
        <v>9</v>
      </c>
      <c r="O10" s="24">
        <f t="shared" si="2"/>
        <v>8.5</v>
      </c>
      <c r="P10" s="21">
        <f t="shared" si="4"/>
        <v>1</v>
      </c>
      <c r="R10" s="43"/>
      <c r="S10" s="1"/>
    </row>
    <row r="11" spans="1:21" s="2" customFormat="1" ht="18" customHeight="1">
      <c r="A11" s="1"/>
      <c r="B11" s="26">
        <f t="shared" si="3"/>
        <v>45604</v>
      </c>
      <c r="C11" s="31" t="str">
        <f t="shared" si="1"/>
        <v>fre</v>
      </c>
      <c r="D11" s="34"/>
      <c r="E11" s="33">
        <v>8</v>
      </c>
      <c r="G11" s="19">
        <f>VLOOKUP($C11, anpassa!$B$15:$H$21, 2, FALSE)</f>
        <v>8</v>
      </c>
      <c r="H11" s="19">
        <f>VLOOKUP($C11, anpassa!$B$15:$H$21, 3, FALSE)</f>
        <v>15</v>
      </c>
      <c r="I11" s="19">
        <f>VLOOKUP($C11, anpassa!$B$15:$H$21, 4, FALSE)</f>
        <v>0</v>
      </c>
      <c r="J11" s="19">
        <f>VLOOKUP($C11, anpassa!$B$15:$H$21, 5, FALSE)</f>
        <v>0</v>
      </c>
      <c r="K11" s="19">
        <f>VLOOKUP($C11, anpassa!$B$15:$H$21, 6, FALSE)</f>
        <v>0</v>
      </c>
      <c r="L11" s="19">
        <f>VLOOKUP($C11, anpassa!$B$15:$H$21, 7, FALSE)</f>
        <v>0</v>
      </c>
      <c r="N11" s="23">
        <f t="shared" si="0"/>
        <v>7</v>
      </c>
      <c r="O11" s="24">
        <f t="shared" si="2"/>
        <v>8.5</v>
      </c>
      <c r="P11" s="21">
        <f t="shared" si="4"/>
        <v>-0.5</v>
      </c>
      <c r="R11" s="43"/>
      <c r="S11" s="1"/>
    </row>
    <row r="12" spans="1:21" s="15" customFormat="1" ht="18" customHeight="1">
      <c r="A12" s="14"/>
      <c r="B12" s="26">
        <f t="shared" si="3"/>
        <v>45605</v>
      </c>
      <c r="C12" s="31" t="str">
        <f t="shared" si="1"/>
        <v>lör</v>
      </c>
      <c r="D12" s="35"/>
      <c r="E12" s="33">
        <v>9</v>
      </c>
      <c r="G12" s="19">
        <f>VLOOKUP($C12, anpassa!$B$15:$H$21, 2, FALSE)</f>
        <v>0</v>
      </c>
      <c r="H12" s="19">
        <f>VLOOKUP($C12, anpassa!$B$15:$H$21, 3, FALSE)</f>
        <v>0</v>
      </c>
      <c r="I12" s="19">
        <f>VLOOKUP($C12, anpassa!$B$15:$H$21, 4, FALSE)</f>
        <v>0</v>
      </c>
      <c r="J12" s="19">
        <f>VLOOKUP($C12, anpassa!$B$15:$H$21, 5, FALSE)</f>
        <v>0</v>
      </c>
      <c r="K12" s="19">
        <f>VLOOKUP($C12, anpassa!$B$15:$H$21, 6, FALSE)</f>
        <v>0</v>
      </c>
      <c r="L12" s="19">
        <f>VLOOKUP($C12, anpassa!$B$15:$H$21, 7, FALSE)</f>
        <v>0</v>
      </c>
      <c r="N12" s="23">
        <f t="shared" si="0"/>
        <v>0</v>
      </c>
      <c r="O12" s="24">
        <f t="shared" si="2"/>
        <v>0</v>
      </c>
      <c r="P12" s="21">
        <f t="shared" si="4"/>
        <v>-0.5</v>
      </c>
      <c r="R12" s="43"/>
    </row>
    <row r="13" spans="1:21" s="15" customFormat="1" ht="18" customHeight="1">
      <c r="A13" s="14"/>
      <c r="B13" s="26">
        <f t="shared" si="3"/>
        <v>45606</v>
      </c>
      <c r="C13" s="31" t="str">
        <f t="shared" si="1"/>
        <v>sön</v>
      </c>
      <c r="D13" s="35"/>
      <c r="E13" s="33">
        <v>10</v>
      </c>
      <c r="G13" s="19">
        <f>VLOOKUP($C13, anpassa!$B$15:$H$21, 2, FALSE)</f>
        <v>19</v>
      </c>
      <c r="H13" s="19">
        <f>VLOOKUP($C13, anpassa!$B$15:$H$21, 3, FALSE)</f>
        <v>21</v>
      </c>
      <c r="I13" s="19">
        <f>VLOOKUP($C13, anpassa!$B$15:$H$21, 4, FALSE)</f>
        <v>0</v>
      </c>
      <c r="J13" s="19">
        <f>VLOOKUP($C13, anpassa!$B$15:$H$21, 5, FALSE)</f>
        <v>0</v>
      </c>
      <c r="K13" s="19">
        <f>VLOOKUP($C13, anpassa!$B$15:$H$21, 6, FALSE)</f>
        <v>0</v>
      </c>
      <c r="L13" s="19">
        <f>VLOOKUP($C13, anpassa!$B$15:$H$21, 7, FALSE)</f>
        <v>0</v>
      </c>
      <c r="N13" s="23">
        <f t="shared" si="0"/>
        <v>2</v>
      </c>
      <c r="O13" s="24">
        <f t="shared" si="2"/>
        <v>0</v>
      </c>
      <c r="P13" s="21">
        <f t="shared" si="4"/>
        <v>1.5</v>
      </c>
      <c r="R13" s="43"/>
    </row>
    <row r="14" spans="1:21" s="13" customFormat="1" ht="18" customHeight="1">
      <c r="A14" s="1"/>
      <c r="B14" s="26">
        <f t="shared" si="3"/>
        <v>45607</v>
      </c>
      <c r="C14" s="31" t="str">
        <f t="shared" si="1"/>
        <v>mån</v>
      </c>
      <c r="D14" s="32"/>
      <c r="E14" s="33">
        <v>11</v>
      </c>
      <c r="G14" s="19">
        <f>VLOOKUP($C14, anpassa!$B$15:$H$21, 2, FALSE)</f>
        <v>8</v>
      </c>
      <c r="H14" s="19">
        <f>VLOOKUP($C14, anpassa!$B$15:$H$21, 3, FALSE)</f>
        <v>16</v>
      </c>
      <c r="I14" s="19">
        <f>VLOOKUP($C14, anpassa!$B$15:$H$21, 4, FALSE)</f>
        <v>0</v>
      </c>
      <c r="J14" s="19">
        <f>VLOOKUP($C14, anpassa!$B$15:$H$21, 5, FALSE)</f>
        <v>0</v>
      </c>
      <c r="K14" s="19">
        <f>VLOOKUP($C14, anpassa!$B$15:$H$21, 6, FALSE)</f>
        <v>0</v>
      </c>
      <c r="L14" s="19">
        <f>VLOOKUP($C14, anpassa!$B$15:$H$21, 7, FALSE)</f>
        <v>0</v>
      </c>
      <c r="N14" s="23">
        <f t="shared" si="0"/>
        <v>8</v>
      </c>
      <c r="O14" s="24">
        <f t="shared" si="2"/>
        <v>8.5</v>
      </c>
      <c r="P14" s="21">
        <f t="shared" si="4"/>
        <v>1</v>
      </c>
      <c r="R14" s="43"/>
      <c r="S14" s="1"/>
    </row>
    <row r="15" spans="1:21" s="13" customFormat="1" ht="18" customHeight="1">
      <c r="A15" s="1"/>
      <c r="B15" s="26">
        <f t="shared" si="3"/>
        <v>45608</v>
      </c>
      <c r="C15" s="31" t="str">
        <f t="shared" si="1"/>
        <v>tis</v>
      </c>
      <c r="D15" s="32"/>
      <c r="E15" s="33">
        <v>12</v>
      </c>
      <c r="G15" s="19">
        <f>VLOOKUP($C15, anpassa!$B$15:$H$21, 2, FALSE)</f>
        <v>8.5</v>
      </c>
      <c r="H15" s="19">
        <f>VLOOKUP($C15, anpassa!$B$15:$H$21, 3, FALSE)</f>
        <v>16</v>
      </c>
      <c r="I15" s="19">
        <f>VLOOKUP($C15, anpassa!$B$15:$H$21, 4, FALSE)</f>
        <v>0</v>
      </c>
      <c r="J15" s="19">
        <f>VLOOKUP($C15, anpassa!$B$15:$H$21, 5, FALSE)</f>
        <v>0</v>
      </c>
      <c r="K15" s="19">
        <f>VLOOKUP($C15, anpassa!$B$15:$H$21, 6, FALSE)</f>
        <v>0</v>
      </c>
      <c r="L15" s="19">
        <f>VLOOKUP($C15, anpassa!$B$15:$H$21, 7, FALSE)</f>
        <v>0</v>
      </c>
      <c r="N15" s="23">
        <f t="shared" si="0"/>
        <v>7.5</v>
      </c>
      <c r="O15" s="24">
        <f t="shared" si="2"/>
        <v>8.5</v>
      </c>
      <c r="P15" s="21">
        <f t="shared" si="4"/>
        <v>0</v>
      </c>
      <c r="R15" s="43"/>
      <c r="S15" s="1"/>
    </row>
    <row r="16" spans="1:21" s="13" customFormat="1" ht="18" customHeight="1">
      <c r="A16" s="1"/>
      <c r="B16" s="26">
        <f t="shared" si="3"/>
        <v>45609</v>
      </c>
      <c r="C16" s="31" t="str">
        <f t="shared" si="1"/>
        <v>ons</v>
      </c>
      <c r="D16" s="32"/>
      <c r="E16" s="33">
        <v>13</v>
      </c>
      <c r="G16" s="19">
        <f>VLOOKUP($C16, anpassa!$B$15:$H$21, 2, FALSE)</f>
        <v>8</v>
      </c>
      <c r="H16" s="19">
        <f>VLOOKUP($C16, anpassa!$B$15:$H$21, 3, FALSE)</f>
        <v>16</v>
      </c>
      <c r="I16" s="19">
        <f>VLOOKUP($C16, anpassa!$B$15:$H$21, 4, FALSE)</f>
        <v>19</v>
      </c>
      <c r="J16" s="19">
        <f>VLOOKUP($C16, anpassa!$B$15:$H$21, 5, FALSE)</f>
        <v>21</v>
      </c>
      <c r="K16" s="19">
        <f>VLOOKUP($C16, anpassa!$B$15:$H$21, 6, FALSE)</f>
        <v>0</v>
      </c>
      <c r="L16" s="19">
        <f>VLOOKUP($C16, anpassa!$B$15:$H$21, 7, FALSE)</f>
        <v>0</v>
      </c>
      <c r="N16" s="23">
        <f t="shared" si="0"/>
        <v>10</v>
      </c>
      <c r="O16" s="24">
        <f t="shared" si="2"/>
        <v>8.5</v>
      </c>
      <c r="P16" s="21">
        <f t="shared" si="4"/>
        <v>1.5</v>
      </c>
      <c r="R16" s="43"/>
      <c r="S16" s="1"/>
    </row>
    <row r="17" spans="1:19" s="13" customFormat="1" ht="18" customHeight="1">
      <c r="A17" s="1"/>
      <c r="B17" s="26">
        <f t="shared" si="3"/>
        <v>45610</v>
      </c>
      <c r="C17" s="31" t="str">
        <f t="shared" si="1"/>
        <v>tor</v>
      </c>
      <c r="D17" s="32"/>
      <c r="E17" s="33">
        <v>14</v>
      </c>
      <c r="G17" s="19">
        <f>VLOOKUP($C17, anpassa!$B$15:$H$21, 2, FALSE)</f>
        <v>8</v>
      </c>
      <c r="H17" s="19">
        <f>VLOOKUP($C17, anpassa!$B$15:$H$21, 3, FALSE)</f>
        <v>17</v>
      </c>
      <c r="I17" s="19">
        <f>VLOOKUP($C17, anpassa!$B$15:$H$21, 4, FALSE)</f>
        <v>0</v>
      </c>
      <c r="J17" s="19">
        <f>VLOOKUP($C17, anpassa!$B$15:$H$21, 5, FALSE)</f>
        <v>0</v>
      </c>
      <c r="K17" s="19">
        <f>VLOOKUP($C17, anpassa!$B$15:$H$21, 6, FALSE)</f>
        <v>0</v>
      </c>
      <c r="L17" s="19">
        <f>VLOOKUP($C17, anpassa!$B$15:$H$21, 7, FALSE)</f>
        <v>0</v>
      </c>
      <c r="N17" s="23">
        <f t="shared" si="0"/>
        <v>9</v>
      </c>
      <c r="O17" s="24">
        <f t="shared" si="2"/>
        <v>8.5</v>
      </c>
      <c r="P17" s="21">
        <f t="shared" si="4"/>
        <v>2</v>
      </c>
      <c r="R17" s="43"/>
      <c r="S17" s="1"/>
    </row>
    <row r="18" spans="1:19" s="2" customFormat="1" ht="18" customHeight="1">
      <c r="A18" s="1"/>
      <c r="B18" s="26">
        <f t="shared" si="3"/>
        <v>45611</v>
      </c>
      <c r="C18" s="31" t="str">
        <f t="shared" si="1"/>
        <v>fre</v>
      </c>
      <c r="D18" s="34"/>
      <c r="E18" s="33">
        <v>15</v>
      </c>
      <c r="G18" s="19">
        <f>VLOOKUP($C18, anpassa!$B$15:$H$21, 2, FALSE)</f>
        <v>8</v>
      </c>
      <c r="H18" s="19">
        <f>VLOOKUP($C18, anpassa!$B$15:$H$21, 3, FALSE)</f>
        <v>15</v>
      </c>
      <c r="I18" s="19">
        <f>VLOOKUP($C18, anpassa!$B$15:$H$21, 4, FALSE)</f>
        <v>0</v>
      </c>
      <c r="J18" s="19">
        <f>VLOOKUP($C18, anpassa!$B$15:$H$21, 5, FALSE)</f>
        <v>0</v>
      </c>
      <c r="K18" s="19">
        <f>VLOOKUP($C18, anpassa!$B$15:$H$21, 6, FALSE)</f>
        <v>0</v>
      </c>
      <c r="L18" s="19">
        <f>VLOOKUP($C18, anpassa!$B$15:$H$21, 7, FALSE)</f>
        <v>0</v>
      </c>
      <c r="N18" s="23">
        <f t="shared" si="0"/>
        <v>7</v>
      </c>
      <c r="O18" s="24">
        <f t="shared" si="2"/>
        <v>8.5</v>
      </c>
      <c r="P18" s="21">
        <f t="shared" si="4"/>
        <v>0.5</v>
      </c>
      <c r="R18" s="43"/>
      <c r="S18" s="1"/>
    </row>
    <row r="19" spans="1:19" s="2" customFormat="1" ht="18" customHeight="1">
      <c r="A19" s="1"/>
      <c r="B19" s="26">
        <f t="shared" si="3"/>
        <v>45612</v>
      </c>
      <c r="C19" s="31" t="str">
        <f t="shared" si="1"/>
        <v>lör</v>
      </c>
      <c r="D19" s="34"/>
      <c r="E19" s="33">
        <v>16</v>
      </c>
      <c r="G19" s="19">
        <f>VLOOKUP($C19, anpassa!$B$15:$H$21, 2, FALSE)</f>
        <v>0</v>
      </c>
      <c r="H19" s="19">
        <f>VLOOKUP($C19, anpassa!$B$15:$H$21, 3, FALSE)</f>
        <v>0</v>
      </c>
      <c r="I19" s="19">
        <f>VLOOKUP($C19, anpassa!$B$15:$H$21, 4, FALSE)</f>
        <v>0</v>
      </c>
      <c r="J19" s="19">
        <f>VLOOKUP($C19, anpassa!$B$15:$H$21, 5, FALSE)</f>
        <v>0</v>
      </c>
      <c r="K19" s="19">
        <f>VLOOKUP($C19, anpassa!$B$15:$H$21, 6, FALSE)</f>
        <v>0</v>
      </c>
      <c r="L19" s="19">
        <f>VLOOKUP($C19, anpassa!$B$15:$H$21, 7, FALSE)</f>
        <v>0</v>
      </c>
      <c r="N19" s="23">
        <f t="shared" si="0"/>
        <v>0</v>
      </c>
      <c r="O19" s="24">
        <f t="shared" si="2"/>
        <v>0</v>
      </c>
      <c r="P19" s="21">
        <f t="shared" si="4"/>
        <v>0.5</v>
      </c>
      <c r="R19" s="43"/>
      <c r="S19" s="1"/>
    </row>
    <row r="20" spans="1:19" s="2" customFormat="1" ht="18" customHeight="1">
      <c r="A20" s="1"/>
      <c r="B20" s="26">
        <f t="shared" si="3"/>
        <v>45613</v>
      </c>
      <c r="C20" s="31" t="str">
        <f t="shared" si="1"/>
        <v>sön</v>
      </c>
      <c r="D20" s="34"/>
      <c r="E20" s="33">
        <v>17</v>
      </c>
      <c r="G20" s="19">
        <f>VLOOKUP($C20, anpassa!$B$15:$H$21, 2, FALSE)</f>
        <v>19</v>
      </c>
      <c r="H20" s="19">
        <f>VLOOKUP($C20, anpassa!$B$15:$H$21, 3, FALSE)</f>
        <v>21</v>
      </c>
      <c r="I20" s="19">
        <f>VLOOKUP($C20, anpassa!$B$15:$H$21, 4, FALSE)</f>
        <v>0</v>
      </c>
      <c r="J20" s="19">
        <f>VLOOKUP($C20, anpassa!$B$15:$H$21, 5, FALSE)</f>
        <v>0</v>
      </c>
      <c r="K20" s="19">
        <f>VLOOKUP($C20, anpassa!$B$15:$H$21, 6, FALSE)</f>
        <v>0</v>
      </c>
      <c r="L20" s="19">
        <f>VLOOKUP($C20, anpassa!$B$15:$H$21, 7, FALSE)</f>
        <v>0</v>
      </c>
      <c r="N20" s="23">
        <f t="shared" si="0"/>
        <v>2</v>
      </c>
      <c r="O20" s="24">
        <f t="shared" si="2"/>
        <v>0</v>
      </c>
      <c r="P20" s="21">
        <f t="shared" si="4"/>
        <v>2.5</v>
      </c>
      <c r="R20" s="43"/>
      <c r="S20" s="1"/>
    </row>
    <row r="21" spans="1:19" s="2" customFormat="1" ht="18" customHeight="1">
      <c r="A21" s="1"/>
      <c r="B21" s="26">
        <f t="shared" si="3"/>
        <v>45614</v>
      </c>
      <c r="C21" s="31" t="str">
        <f t="shared" si="1"/>
        <v>mån</v>
      </c>
      <c r="D21" s="34"/>
      <c r="E21" s="33">
        <v>18</v>
      </c>
      <c r="G21" s="19">
        <f>VLOOKUP($C21, anpassa!$B$15:$H$21, 2, FALSE)</f>
        <v>8</v>
      </c>
      <c r="H21" s="19">
        <f>VLOOKUP($C21, anpassa!$B$15:$H$21, 3, FALSE)</f>
        <v>16</v>
      </c>
      <c r="I21" s="19">
        <f>VLOOKUP($C21, anpassa!$B$15:$H$21, 4, FALSE)</f>
        <v>0</v>
      </c>
      <c r="J21" s="19">
        <f>VLOOKUP($C21, anpassa!$B$15:$H$21, 5, FALSE)</f>
        <v>0</v>
      </c>
      <c r="K21" s="19">
        <f>VLOOKUP($C21, anpassa!$B$15:$H$21, 6, FALSE)</f>
        <v>0</v>
      </c>
      <c r="L21" s="19">
        <f>VLOOKUP($C21, anpassa!$B$15:$H$21, 7, FALSE)</f>
        <v>0</v>
      </c>
      <c r="N21" s="23">
        <f t="shared" si="0"/>
        <v>8</v>
      </c>
      <c r="O21" s="24">
        <f t="shared" si="2"/>
        <v>8.5</v>
      </c>
      <c r="P21" s="21">
        <f t="shared" si="4"/>
        <v>2</v>
      </c>
      <c r="R21" s="43"/>
      <c r="S21" s="1"/>
    </row>
    <row r="22" spans="1:19" s="2" customFormat="1" ht="18" customHeight="1">
      <c r="A22" s="1"/>
      <c r="B22" s="26">
        <f t="shared" si="3"/>
        <v>45615</v>
      </c>
      <c r="C22" s="31" t="str">
        <f t="shared" si="1"/>
        <v>tis</v>
      </c>
      <c r="D22" s="34"/>
      <c r="E22" s="33">
        <v>19</v>
      </c>
      <c r="G22" s="19">
        <f>VLOOKUP($C22, anpassa!$B$15:$H$21, 2, FALSE)</f>
        <v>8.5</v>
      </c>
      <c r="H22" s="19">
        <f>VLOOKUP($C22, anpassa!$B$15:$H$21, 3, FALSE)</f>
        <v>16</v>
      </c>
      <c r="I22" s="19">
        <f>VLOOKUP($C22, anpassa!$B$15:$H$21, 4, FALSE)</f>
        <v>0</v>
      </c>
      <c r="J22" s="19">
        <f>VLOOKUP($C22, anpassa!$B$15:$H$21, 5, FALSE)</f>
        <v>0</v>
      </c>
      <c r="K22" s="19">
        <f>VLOOKUP($C22, anpassa!$B$15:$H$21, 6, FALSE)</f>
        <v>0</v>
      </c>
      <c r="L22" s="19">
        <f>VLOOKUP($C22, anpassa!$B$15:$H$21, 7, FALSE)</f>
        <v>0</v>
      </c>
      <c r="N22" s="23">
        <f t="shared" si="0"/>
        <v>7.5</v>
      </c>
      <c r="O22" s="24">
        <f t="shared" si="2"/>
        <v>8.5</v>
      </c>
      <c r="P22" s="21">
        <f t="shared" si="4"/>
        <v>1</v>
      </c>
      <c r="R22" s="43"/>
      <c r="S22" s="1"/>
    </row>
    <row r="23" spans="1:19" s="2" customFormat="1" ht="18" customHeight="1">
      <c r="A23" s="1"/>
      <c r="B23" s="26">
        <f t="shared" si="3"/>
        <v>45616</v>
      </c>
      <c r="C23" s="31" t="str">
        <f t="shared" si="1"/>
        <v>ons</v>
      </c>
      <c r="D23" s="34"/>
      <c r="E23" s="33">
        <v>20</v>
      </c>
      <c r="G23" s="19">
        <f>VLOOKUP($C23, anpassa!$B$15:$H$21, 2, FALSE)</f>
        <v>8</v>
      </c>
      <c r="H23" s="19">
        <f>VLOOKUP($C23, anpassa!$B$15:$H$21, 3, FALSE)</f>
        <v>16</v>
      </c>
      <c r="I23" s="19">
        <f>VLOOKUP($C23, anpassa!$B$15:$H$21, 4, FALSE)</f>
        <v>19</v>
      </c>
      <c r="J23" s="19">
        <f>VLOOKUP($C23, anpassa!$B$15:$H$21, 5, FALSE)</f>
        <v>21</v>
      </c>
      <c r="K23" s="19">
        <f>VLOOKUP($C23, anpassa!$B$15:$H$21, 6, FALSE)</f>
        <v>0</v>
      </c>
      <c r="L23" s="19">
        <f>VLOOKUP($C23, anpassa!$B$15:$H$21, 7, FALSE)</f>
        <v>0</v>
      </c>
      <c r="N23" s="23">
        <f t="shared" si="0"/>
        <v>10</v>
      </c>
      <c r="O23" s="24">
        <f t="shared" si="2"/>
        <v>8.5</v>
      </c>
      <c r="P23" s="21">
        <f t="shared" si="4"/>
        <v>2.5</v>
      </c>
      <c r="R23" s="43"/>
      <c r="S23" s="1"/>
    </row>
    <row r="24" spans="1:19" s="15" customFormat="1" ht="18" customHeight="1">
      <c r="A24" s="14"/>
      <c r="B24" s="26">
        <f t="shared" si="3"/>
        <v>45617</v>
      </c>
      <c r="C24" s="31" t="str">
        <f t="shared" si="1"/>
        <v>tor</v>
      </c>
      <c r="D24" s="35"/>
      <c r="E24" s="33">
        <v>21</v>
      </c>
      <c r="G24" s="19">
        <f>VLOOKUP($C24, anpassa!$B$15:$H$21, 2, FALSE)</f>
        <v>8</v>
      </c>
      <c r="H24" s="19">
        <f>VLOOKUP($C24, anpassa!$B$15:$H$21, 3, FALSE)</f>
        <v>17</v>
      </c>
      <c r="I24" s="19">
        <f>VLOOKUP($C24, anpassa!$B$15:$H$21, 4, FALSE)</f>
        <v>0</v>
      </c>
      <c r="J24" s="19">
        <f>VLOOKUP($C24, anpassa!$B$15:$H$21, 5, FALSE)</f>
        <v>0</v>
      </c>
      <c r="K24" s="19">
        <f>VLOOKUP($C24, anpassa!$B$15:$H$21, 6, FALSE)</f>
        <v>0</v>
      </c>
      <c r="L24" s="19">
        <f>VLOOKUP($C24, anpassa!$B$15:$H$21, 7, FALSE)</f>
        <v>0</v>
      </c>
      <c r="N24" s="23">
        <f t="shared" si="0"/>
        <v>9</v>
      </c>
      <c r="O24" s="24">
        <f t="shared" si="2"/>
        <v>8.5</v>
      </c>
      <c r="P24" s="21">
        <f t="shared" si="4"/>
        <v>3</v>
      </c>
      <c r="R24" s="43"/>
    </row>
    <row r="25" spans="1:19" s="15" customFormat="1" ht="18" customHeight="1">
      <c r="A25" s="14"/>
      <c r="B25" s="26">
        <f t="shared" si="3"/>
        <v>45618</v>
      </c>
      <c r="C25" s="31" t="str">
        <f t="shared" si="1"/>
        <v>fre</v>
      </c>
      <c r="D25" s="35"/>
      <c r="E25" s="33">
        <v>22</v>
      </c>
      <c r="G25" s="19">
        <f>VLOOKUP($C25, anpassa!$B$15:$H$21, 2, FALSE)</f>
        <v>8</v>
      </c>
      <c r="H25" s="19">
        <f>VLOOKUP($C25, anpassa!$B$15:$H$21, 3, FALSE)</f>
        <v>15</v>
      </c>
      <c r="I25" s="19">
        <f>VLOOKUP($C25, anpassa!$B$15:$H$21, 4, FALSE)</f>
        <v>0</v>
      </c>
      <c r="J25" s="19">
        <f>VLOOKUP($C25, anpassa!$B$15:$H$21, 5, FALSE)</f>
        <v>0</v>
      </c>
      <c r="K25" s="19">
        <f>VLOOKUP($C25, anpassa!$B$15:$H$21, 6, FALSE)</f>
        <v>0</v>
      </c>
      <c r="L25" s="19">
        <f>VLOOKUP($C25, anpassa!$B$15:$H$21, 7, FALSE)</f>
        <v>0</v>
      </c>
      <c r="N25" s="23">
        <f t="shared" si="0"/>
        <v>7</v>
      </c>
      <c r="O25" s="24">
        <f t="shared" si="2"/>
        <v>8.5</v>
      </c>
      <c r="P25" s="21">
        <f t="shared" si="4"/>
        <v>1.5</v>
      </c>
      <c r="R25" s="43"/>
    </row>
    <row r="26" spans="1:19" s="2" customFormat="1" ht="18" customHeight="1">
      <c r="A26" s="1"/>
      <c r="B26" s="26">
        <f t="shared" si="3"/>
        <v>45619</v>
      </c>
      <c r="C26" s="31" t="str">
        <f t="shared" si="1"/>
        <v>lör</v>
      </c>
      <c r="D26" s="34"/>
      <c r="E26" s="33">
        <v>23</v>
      </c>
      <c r="G26" s="19">
        <f>VLOOKUP($C26, anpassa!$B$15:$H$21, 2, FALSE)</f>
        <v>0</v>
      </c>
      <c r="H26" s="19">
        <f>VLOOKUP($C26, anpassa!$B$15:$H$21, 3, FALSE)</f>
        <v>0</v>
      </c>
      <c r="I26" s="19">
        <f>VLOOKUP($C26, anpassa!$B$15:$H$21, 4, FALSE)</f>
        <v>0</v>
      </c>
      <c r="J26" s="19">
        <f>VLOOKUP($C26, anpassa!$B$15:$H$21, 5, FALSE)</f>
        <v>0</v>
      </c>
      <c r="K26" s="19">
        <f>VLOOKUP($C26, anpassa!$B$15:$H$21, 6, FALSE)</f>
        <v>0</v>
      </c>
      <c r="L26" s="19">
        <f>VLOOKUP($C26, anpassa!$B$15:$H$21, 7, FALSE)</f>
        <v>0</v>
      </c>
      <c r="N26" s="23">
        <f t="shared" si="0"/>
        <v>0</v>
      </c>
      <c r="O26" s="24">
        <f t="shared" si="2"/>
        <v>0</v>
      </c>
      <c r="P26" s="21">
        <f t="shared" si="4"/>
        <v>1.5</v>
      </c>
      <c r="R26" s="43"/>
      <c r="S26" s="1"/>
    </row>
    <row r="27" spans="1:19" s="2" customFormat="1" ht="18" customHeight="1">
      <c r="A27" s="1"/>
      <c r="B27" s="26">
        <f t="shared" si="3"/>
        <v>45620</v>
      </c>
      <c r="C27" s="31" t="str">
        <f t="shared" si="1"/>
        <v>sön</v>
      </c>
      <c r="D27" s="34"/>
      <c r="E27" s="33">
        <v>24</v>
      </c>
      <c r="G27" s="19">
        <f>VLOOKUP($C27, anpassa!$B$15:$H$21, 2, FALSE)</f>
        <v>19</v>
      </c>
      <c r="H27" s="19">
        <f>VLOOKUP($C27, anpassa!$B$15:$H$21, 3, FALSE)</f>
        <v>21</v>
      </c>
      <c r="I27" s="19">
        <f>VLOOKUP($C27, anpassa!$B$15:$H$21, 4, FALSE)</f>
        <v>0</v>
      </c>
      <c r="J27" s="19">
        <f>VLOOKUP($C27, anpassa!$B$15:$H$21, 5, FALSE)</f>
        <v>0</v>
      </c>
      <c r="K27" s="19">
        <f>VLOOKUP($C27, anpassa!$B$15:$H$21, 6, FALSE)</f>
        <v>0</v>
      </c>
      <c r="L27" s="19">
        <f>VLOOKUP($C27, anpassa!$B$15:$H$21, 7, FALSE)</f>
        <v>0</v>
      </c>
      <c r="N27" s="23">
        <f t="shared" si="0"/>
        <v>2</v>
      </c>
      <c r="O27" s="24">
        <f t="shared" si="2"/>
        <v>0</v>
      </c>
      <c r="P27" s="21">
        <f t="shared" si="4"/>
        <v>3.5</v>
      </c>
      <c r="R27" s="43"/>
      <c r="S27" s="1"/>
    </row>
    <row r="28" spans="1:19" s="2" customFormat="1" ht="18" customHeight="1">
      <c r="A28" s="1"/>
      <c r="B28" s="26">
        <f t="shared" si="3"/>
        <v>45621</v>
      </c>
      <c r="C28" s="31" t="str">
        <f t="shared" si="1"/>
        <v>mån</v>
      </c>
      <c r="D28" s="34"/>
      <c r="E28" s="33">
        <v>25</v>
      </c>
      <c r="G28" s="19">
        <f>VLOOKUP($C28, anpassa!$B$15:$H$21, 2, FALSE)</f>
        <v>8</v>
      </c>
      <c r="H28" s="19">
        <f>VLOOKUP($C28, anpassa!$B$15:$H$21, 3, FALSE)</f>
        <v>16</v>
      </c>
      <c r="I28" s="19">
        <f>VLOOKUP($C28, anpassa!$B$15:$H$21, 4, FALSE)</f>
        <v>0</v>
      </c>
      <c r="J28" s="19">
        <f>VLOOKUP($C28, anpassa!$B$15:$H$21, 5, FALSE)</f>
        <v>0</v>
      </c>
      <c r="K28" s="19">
        <f>VLOOKUP($C28, anpassa!$B$15:$H$21, 6, FALSE)</f>
        <v>0</v>
      </c>
      <c r="L28" s="19">
        <f>VLOOKUP($C28, anpassa!$B$15:$H$21, 7, FALSE)</f>
        <v>0</v>
      </c>
      <c r="N28" s="23">
        <f t="shared" si="0"/>
        <v>8</v>
      </c>
      <c r="O28" s="24">
        <f t="shared" si="2"/>
        <v>8.5</v>
      </c>
      <c r="P28" s="21">
        <f t="shared" si="4"/>
        <v>3</v>
      </c>
      <c r="R28" s="43"/>
      <c r="S28" s="1"/>
    </row>
    <row r="29" spans="1:19" s="2" customFormat="1" ht="18" customHeight="1">
      <c r="A29" s="1"/>
      <c r="B29" s="26">
        <f t="shared" si="3"/>
        <v>45622</v>
      </c>
      <c r="C29" s="31" t="str">
        <f t="shared" si="1"/>
        <v>tis</v>
      </c>
      <c r="D29" s="34"/>
      <c r="E29" s="33">
        <v>26</v>
      </c>
      <c r="G29" s="19">
        <f>VLOOKUP($C29, anpassa!$B$15:$H$21, 2, FALSE)</f>
        <v>8.5</v>
      </c>
      <c r="H29" s="19">
        <f>VLOOKUP($C29, anpassa!$B$15:$H$21, 3, FALSE)</f>
        <v>16</v>
      </c>
      <c r="I29" s="19">
        <f>VLOOKUP($C29, anpassa!$B$15:$H$21, 4, FALSE)</f>
        <v>0</v>
      </c>
      <c r="J29" s="19">
        <f>VLOOKUP($C29, anpassa!$B$15:$H$21, 5, FALSE)</f>
        <v>0</v>
      </c>
      <c r="K29" s="19">
        <f>VLOOKUP($C29, anpassa!$B$15:$H$21, 6, FALSE)</f>
        <v>0</v>
      </c>
      <c r="L29" s="19">
        <f>VLOOKUP($C29, anpassa!$B$15:$H$21, 7, FALSE)</f>
        <v>0</v>
      </c>
      <c r="N29" s="23">
        <f t="shared" si="0"/>
        <v>7.5</v>
      </c>
      <c r="O29" s="24">
        <f t="shared" si="2"/>
        <v>8.5</v>
      </c>
      <c r="P29" s="21">
        <f t="shared" si="4"/>
        <v>2</v>
      </c>
      <c r="R29" s="43"/>
      <c r="S29" s="1"/>
    </row>
    <row r="30" spans="1:19" s="2" customFormat="1" ht="18" customHeight="1">
      <c r="A30" s="1"/>
      <c r="B30" s="26">
        <f t="shared" si="3"/>
        <v>45623</v>
      </c>
      <c r="C30" s="31" t="str">
        <f t="shared" si="1"/>
        <v>ons</v>
      </c>
      <c r="D30" s="34"/>
      <c r="E30" s="33">
        <v>27</v>
      </c>
      <c r="G30" s="19">
        <f>VLOOKUP($C30, anpassa!$B$15:$H$21, 2, FALSE)</f>
        <v>8</v>
      </c>
      <c r="H30" s="19">
        <f>VLOOKUP($C30, anpassa!$B$15:$H$21, 3, FALSE)</f>
        <v>16</v>
      </c>
      <c r="I30" s="19">
        <f>VLOOKUP($C30, anpassa!$B$15:$H$21, 4, FALSE)</f>
        <v>19</v>
      </c>
      <c r="J30" s="19">
        <f>VLOOKUP($C30, anpassa!$B$15:$H$21, 5, FALSE)</f>
        <v>21</v>
      </c>
      <c r="K30" s="19">
        <f>VLOOKUP($C30, anpassa!$B$15:$H$21, 6, FALSE)</f>
        <v>0</v>
      </c>
      <c r="L30" s="19">
        <f>VLOOKUP($C30, anpassa!$B$15:$H$21, 7, FALSE)</f>
        <v>0</v>
      </c>
      <c r="N30" s="23">
        <f t="shared" si="0"/>
        <v>10</v>
      </c>
      <c r="O30" s="24">
        <f t="shared" si="2"/>
        <v>8.5</v>
      </c>
      <c r="P30" s="21">
        <f t="shared" si="4"/>
        <v>3.5</v>
      </c>
      <c r="R30" s="43"/>
      <c r="S30" s="1"/>
    </row>
    <row r="31" spans="1:19" s="2" customFormat="1" ht="18" customHeight="1">
      <c r="A31" s="1"/>
      <c r="B31" s="26">
        <f t="shared" si="3"/>
        <v>45624</v>
      </c>
      <c r="C31" s="31" t="str">
        <f t="shared" si="1"/>
        <v>tor</v>
      </c>
      <c r="D31" s="34"/>
      <c r="E31" s="33">
        <v>28</v>
      </c>
      <c r="G31" s="19">
        <f>VLOOKUP($C31, anpassa!$B$15:$H$21, 2, FALSE)</f>
        <v>8</v>
      </c>
      <c r="H31" s="19">
        <f>VLOOKUP($C31, anpassa!$B$15:$H$21, 3, FALSE)</f>
        <v>17</v>
      </c>
      <c r="I31" s="19">
        <f>VLOOKUP($C31, anpassa!$B$15:$H$21, 4, FALSE)</f>
        <v>0</v>
      </c>
      <c r="J31" s="19">
        <f>VLOOKUP($C31, anpassa!$B$15:$H$21, 5, FALSE)</f>
        <v>0</v>
      </c>
      <c r="K31" s="19">
        <f>VLOOKUP($C31, anpassa!$B$15:$H$21, 6, FALSE)</f>
        <v>0</v>
      </c>
      <c r="L31" s="19">
        <f>VLOOKUP($C31, anpassa!$B$15:$H$21, 7, FALSE)</f>
        <v>0</v>
      </c>
      <c r="N31" s="23">
        <f t="shared" si="0"/>
        <v>9</v>
      </c>
      <c r="O31" s="24">
        <f t="shared" si="2"/>
        <v>8.5</v>
      </c>
      <c r="P31" s="21">
        <f t="shared" si="4"/>
        <v>4</v>
      </c>
      <c r="R31" s="43"/>
      <c r="S31" s="1"/>
    </row>
    <row r="32" spans="1:19" s="2" customFormat="1" ht="18" customHeight="1">
      <c r="A32" s="1"/>
      <c r="B32" s="26">
        <f t="shared" si="3"/>
        <v>45625</v>
      </c>
      <c r="C32" s="31" t="str">
        <f t="shared" si="1"/>
        <v>fre</v>
      </c>
      <c r="D32" s="34"/>
      <c r="E32" s="33">
        <v>29</v>
      </c>
      <c r="G32" s="19">
        <f>VLOOKUP($C32, anpassa!$B$15:$H$21, 2, FALSE)</f>
        <v>8</v>
      </c>
      <c r="H32" s="19">
        <f>VLOOKUP($C32, anpassa!$B$15:$H$21, 3, FALSE)</f>
        <v>15</v>
      </c>
      <c r="I32" s="19">
        <f>VLOOKUP($C32, anpassa!$B$15:$H$21, 4, FALSE)</f>
        <v>0</v>
      </c>
      <c r="J32" s="19">
        <f>VLOOKUP($C32, anpassa!$B$15:$H$21, 5, FALSE)</f>
        <v>0</v>
      </c>
      <c r="K32" s="19">
        <f>VLOOKUP($C32, anpassa!$B$15:$H$21, 6, FALSE)</f>
        <v>0</v>
      </c>
      <c r="L32" s="19">
        <f>VLOOKUP($C32, anpassa!$B$15:$H$21, 7, FALSE)</f>
        <v>0</v>
      </c>
      <c r="N32" s="23">
        <f t="shared" si="0"/>
        <v>7</v>
      </c>
      <c r="O32" s="24">
        <f t="shared" si="2"/>
        <v>8.5</v>
      </c>
      <c r="P32" s="21">
        <f t="shared" si="4"/>
        <v>2.5</v>
      </c>
      <c r="R32" s="43"/>
      <c r="S32" s="1"/>
    </row>
    <row r="33" spans="1:19" s="2" customFormat="1" ht="18" customHeight="1">
      <c r="A33" s="1"/>
      <c r="B33" s="26">
        <f t="shared" si="3"/>
        <v>45626</v>
      </c>
      <c r="C33" s="31" t="str">
        <f t="shared" si="1"/>
        <v>lör</v>
      </c>
      <c r="D33" s="34"/>
      <c r="E33" s="33">
        <v>30</v>
      </c>
      <c r="G33" s="19">
        <f>VLOOKUP($C33, anpassa!$B$15:$H$21, 2, FALSE)</f>
        <v>0</v>
      </c>
      <c r="H33" s="19">
        <f>VLOOKUP($C33, anpassa!$B$15:$H$21, 3, FALSE)</f>
        <v>0</v>
      </c>
      <c r="I33" s="19">
        <f>VLOOKUP($C33, anpassa!$B$15:$H$21, 4, FALSE)</f>
        <v>0</v>
      </c>
      <c r="J33" s="19">
        <f>VLOOKUP($C33, anpassa!$B$15:$H$21, 5, FALSE)</f>
        <v>0</v>
      </c>
      <c r="K33" s="19">
        <f>VLOOKUP($C33, anpassa!$B$15:$H$21, 6, FALSE)</f>
        <v>0</v>
      </c>
      <c r="L33" s="19">
        <f>VLOOKUP($C33, anpassa!$B$15:$H$21, 7, FALSE)</f>
        <v>0</v>
      </c>
      <c r="N33" s="23">
        <f t="shared" si="0"/>
        <v>0</v>
      </c>
      <c r="O33" s="24">
        <f t="shared" si="2"/>
        <v>0</v>
      </c>
      <c r="P33" s="21">
        <f t="shared" si="4"/>
        <v>2.5</v>
      </c>
      <c r="R33" s="43"/>
      <c r="S33" s="1"/>
    </row>
    <row r="34" spans="1:19" ht="22" customHeight="1">
      <c r="C34" s="36"/>
      <c r="D34" s="37"/>
      <c r="E34" s="38"/>
      <c r="O34" s="50" t="s">
        <v>20</v>
      </c>
      <c r="P34" s="22">
        <f>P33</f>
        <v>2.5</v>
      </c>
      <c r="R34" s="44"/>
    </row>
    <row r="35" spans="1:19" ht="22" customHeight="1">
      <c r="B35" s="14" t="s">
        <v>11</v>
      </c>
      <c r="G35" s="51" t="s">
        <v>21</v>
      </c>
    </row>
    <row r="36" spans="1:19" ht="18" customHeight="1">
      <c r="B36" s="61"/>
      <c r="E36" s="53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5"/>
    </row>
    <row r="37" spans="1:19" ht="50" customHeight="1">
      <c r="B37" s="61"/>
      <c r="E37" s="56"/>
      <c r="F37" s="57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5"/>
    </row>
    <row r="38" spans="1:19" ht="18" customHeight="1">
      <c r="B38" s="61"/>
      <c r="E38" s="58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60"/>
    </row>
  </sheetData>
  <sheetProtection sheet="1" selectLockedCells="1"/>
  <mergeCells count="1">
    <mergeCell ref="G37:R37"/>
  </mergeCells>
  <conditionalFormatting sqref="C4:C33">
    <cfRule type="expression" dxfId="35" priority="1">
      <formula>OR(C4="lör", C4="sön")</formula>
    </cfRule>
  </conditionalFormatting>
  <conditionalFormatting sqref="E4:E33">
    <cfRule type="containsText" dxfId="34" priority="2" operator="containsText" text="L">
      <formula>NOT(ISERROR(SEARCH("L",E4)))</formula>
    </cfRule>
  </conditionalFormatting>
  <conditionalFormatting sqref="G4:L33">
    <cfRule type="expression" dxfId="33" priority="3">
      <formula>OR(TEXT($C4, "dddd")="lör", TEXT($C4, "dddd")="sön")</formula>
    </cfRule>
    <cfRule type="expression" dxfId="32" priority="4">
      <formula>OR(TEXT($E4, "dddd")="L")</formula>
    </cfRule>
  </conditionalFormatting>
  <printOptions horizontalCentered="1"/>
  <pageMargins left="0.39370078740157483" right="0.39370078740157483" top="0.78740157480314965" bottom="0.19685039370078741" header="0.51181102362204722" footer="0.51181102362204722"/>
  <pageSetup paperSize="9" fitToHeight="100" orientation="portrait" r:id="rId1"/>
  <headerFooter alignWithMargins="0"/>
  <picture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175B9-44EF-43CA-AA07-90BD41643D1B}">
  <sheetPr>
    <tabColor rgb="FFA8A8A8"/>
  </sheetPr>
  <dimension ref="A1:U40"/>
  <sheetViews>
    <sheetView showGridLines="0" showZeros="0" zoomScaleNormal="100" zoomScaleSheetLayoutView="100" workbookViewId="0">
      <pane ySplit="3" topLeftCell="A4" activePane="bottomLeft" state="frozen"/>
      <selection activeCell="B5" sqref="B5:E5"/>
      <selection pane="bottomLeft" activeCell="R4" sqref="R4"/>
    </sheetView>
  </sheetViews>
  <sheetFormatPr defaultColWidth="9.08984375" defaultRowHeight="18" customHeight="1"/>
  <cols>
    <col min="1" max="1" width="1.81640625" style="4" customWidth="1"/>
    <col min="2" max="2" width="8.6328125" style="4" hidden="1" customWidth="1"/>
    <col min="3" max="3" width="5.6328125" style="27" customWidth="1"/>
    <col min="4" max="4" width="0.453125" style="6" customWidth="1"/>
    <col min="5" max="5" width="3.1796875" style="28" customWidth="1"/>
    <col min="6" max="6" width="0.453125" style="6" customWidth="1"/>
    <col min="7" max="12" width="5.1796875" style="5" customWidth="1"/>
    <col min="13" max="13" width="0.453125" style="6" customWidth="1"/>
    <col min="14" max="16" width="5.1796875" style="5" customWidth="1"/>
    <col min="17" max="17" width="0.453125" style="6" customWidth="1"/>
    <col min="18" max="18" width="32.7265625" style="5" customWidth="1"/>
    <col min="19" max="16384" width="9.08984375" style="6"/>
  </cols>
  <sheetData>
    <row r="1" spans="1:21" ht="10" customHeight="1"/>
    <row r="2" spans="1:21" ht="40" customHeight="1">
      <c r="A2" s="7"/>
      <c r="C2" s="8" t="str">
        <f>CONCATENATE("Tidslogg för ",anpassa!B5," ","december ",anpassa!B8)</f>
        <v>Tidslogg för Maja Gräddnos december 2024</v>
      </c>
      <c r="G2" s="8"/>
      <c r="H2" s="8"/>
      <c r="I2" s="8"/>
      <c r="J2" s="8"/>
      <c r="K2" s="8"/>
      <c r="L2" s="8"/>
      <c r="N2" s="8"/>
      <c r="O2" s="8"/>
      <c r="P2" s="8"/>
      <c r="R2" s="8"/>
    </row>
    <row r="3" spans="1:21" ht="18" customHeight="1">
      <c r="G3" s="16" t="s">
        <v>12</v>
      </c>
      <c r="H3" s="16" t="s">
        <v>13</v>
      </c>
      <c r="I3" s="16" t="s">
        <v>12</v>
      </c>
      <c r="J3" s="16" t="s">
        <v>13</v>
      </c>
      <c r="K3" s="16" t="s">
        <v>12</v>
      </c>
      <c r="L3" s="16" t="s">
        <v>13</v>
      </c>
      <c r="N3" s="16" t="s">
        <v>7</v>
      </c>
      <c r="O3" s="16" t="s">
        <v>9</v>
      </c>
      <c r="P3" s="16" t="s">
        <v>8</v>
      </c>
      <c r="R3" s="17" t="s">
        <v>10</v>
      </c>
    </row>
    <row r="4" spans="1:21" s="13" customFormat="1" ht="18" customHeight="1">
      <c r="A4" s="1"/>
      <c r="B4" s="25" t="str">
        <f>TEXT(YEAR(anpassa!B23), "00") &amp; "-12-01"</f>
        <v>2024-12-01</v>
      </c>
      <c r="C4" s="31" t="str">
        <f>LEFT(TEXT(B4, "dddd"), 3)</f>
        <v>sön</v>
      </c>
      <c r="D4" s="32"/>
      <c r="E4" s="33">
        <v>1</v>
      </c>
      <c r="G4" s="19">
        <f>VLOOKUP($C4, anpassa!$B$15:$H$21, 2, FALSE)</f>
        <v>19</v>
      </c>
      <c r="H4" s="19">
        <f>VLOOKUP($C4, anpassa!$B$15:$H$21, 3, FALSE)</f>
        <v>21</v>
      </c>
      <c r="I4" s="19">
        <f>VLOOKUP($C4, anpassa!$B$15:$H$21, 4, FALSE)</f>
        <v>0</v>
      </c>
      <c r="J4" s="19">
        <f>VLOOKUP($C4, anpassa!$B$15:$H$21, 5, FALSE)</f>
        <v>0</v>
      </c>
      <c r="K4" s="19">
        <f>VLOOKUP($C4, anpassa!$B$15:$H$21, 6, FALSE)</f>
        <v>0</v>
      </c>
      <c r="L4" s="19">
        <f>VLOOKUP($C4, anpassa!$B$15:$H$21, 7, FALSE)</f>
        <v>0</v>
      </c>
      <c r="N4" s="23">
        <f t="shared" ref="N4:N34" si="0">(H4-G4)+(J4-I4)+(L4-K4)</f>
        <v>2</v>
      </c>
      <c r="O4" s="24">
        <f>IF(OR(C4="lör", C4="sön", E4="L"), 0, 8.5)</f>
        <v>0</v>
      </c>
      <c r="P4" s="21">
        <f>N4-O4</f>
        <v>2</v>
      </c>
      <c r="R4" s="43"/>
      <c r="S4" s="1"/>
      <c r="T4" s="20"/>
    </row>
    <row r="5" spans="1:21" s="13" customFormat="1" ht="18" customHeight="1">
      <c r="A5" s="1"/>
      <c r="B5" s="26">
        <f>B4+1</f>
        <v>45628</v>
      </c>
      <c r="C5" s="31" t="str">
        <f t="shared" ref="C5:C34" si="1">LEFT(TEXT(B5, "dddd"), 3)</f>
        <v>mån</v>
      </c>
      <c r="D5" s="32"/>
      <c r="E5" s="33">
        <v>2</v>
      </c>
      <c r="G5" s="19">
        <f>VLOOKUP($C5, anpassa!$B$15:$H$21, 2, FALSE)</f>
        <v>8</v>
      </c>
      <c r="H5" s="19">
        <f>VLOOKUP($C5, anpassa!$B$15:$H$21, 3, FALSE)</f>
        <v>16</v>
      </c>
      <c r="I5" s="19">
        <f>VLOOKUP($C5, anpassa!$B$15:$H$21, 4, FALSE)</f>
        <v>0</v>
      </c>
      <c r="J5" s="19">
        <f>VLOOKUP($C5, anpassa!$B$15:$H$21, 5, FALSE)</f>
        <v>0</v>
      </c>
      <c r="K5" s="19">
        <f>VLOOKUP($C5, anpassa!$B$15:$H$21, 6, FALSE)</f>
        <v>0</v>
      </c>
      <c r="L5" s="19">
        <f>VLOOKUP($C5, anpassa!$B$15:$H$21, 7, FALSE)</f>
        <v>0</v>
      </c>
      <c r="N5" s="23">
        <f t="shared" si="0"/>
        <v>8</v>
      </c>
      <c r="O5" s="24">
        <f t="shared" ref="O5:O34" si="2">IF(OR(C5="lör", C5="sön", E5="L"), 0, 8.5)</f>
        <v>8.5</v>
      </c>
      <c r="P5" s="21">
        <f>(N5-O5)+P4</f>
        <v>1.5</v>
      </c>
      <c r="R5" s="43"/>
      <c r="S5" s="1"/>
    </row>
    <row r="6" spans="1:21" s="13" customFormat="1" ht="18" customHeight="1">
      <c r="A6" s="1"/>
      <c r="B6" s="26">
        <f t="shared" ref="B6:B34" si="3">B5+1</f>
        <v>45629</v>
      </c>
      <c r="C6" s="31" t="str">
        <f t="shared" si="1"/>
        <v>tis</v>
      </c>
      <c r="D6" s="32"/>
      <c r="E6" s="33">
        <v>3</v>
      </c>
      <c r="G6" s="19">
        <f>VLOOKUP($C6, anpassa!$B$15:$H$21, 2, FALSE)</f>
        <v>8.5</v>
      </c>
      <c r="H6" s="19">
        <f>VLOOKUP($C6, anpassa!$B$15:$H$21, 3, FALSE)</f>
        <v>16</v>
      </c>
      <c r="I6" s="19">
        <f>VLOOKUP($C6, anpassa!$B$15:$H$21, 4, FALSE)</f>
        <v>0</v>
      </c>
      <c r="J6" s="19">
        <f>VLOOKUP($C6, anpassa!$B$15:$H$21, 5, FALSE)</f>
        <v>0</v>
      </c>
      <c r="K6" s="19">
        <f>VLOOKUP($C6, anpassa!$B$15:$H$21, 6, FALSE)</f>
        <v>0</v>
      </c>
      <c r="L6" s="19">
        <f>VLOOKUP($C6, anpassa!$B$15:$H$21, 7, FALSE)</f>
        <v>0</v>
      </c>
      <c r="N6" s="23">
        <f t="shared" si="0"/>
        <v>7.5</v>
      </c>
      <c r="O6" s="24">
        <f t="shared" si="2"/>
        <v>8.5</v>
      </c>
      <c r="P6" s="21">
        <f t="shared" ref="P6:P34" si="4">(N6-O6)+P5</f>
        <v>0.5</v>
      </c>
      <c r="R6" s="43"/>
      <c r="S6" s="1"/>
      <c r="U6" s="3"/>
    </row>
    <row r="7" spans="1:21" s="13" customFormat="1" ht="18" customHeight="1">
      <c r="A7" s="1"/>
      <c r="B7" s="26">
        <f t="shared" si="3"/>
        <v>45630</v>
      </c>
      <c r="C7" s="31" t="str">
        <f t="shared" si="1"/>
        <v>ons</v>
      </c>
      <c r="D7" s="32"/>
      <c r="E7" s="33">
        <v>4</v>
      </c>
      <c r="G7" s="19">
        <f>VLOOKUP($C7, anpassa!$B$15:$H$21, 2, FALSE)</f>
        <v>8</v>
      </c>
      <c r="H7" s="19">
        <f>VLOOKUP($C7, anpassa!$B$15:$H$21, 3, FALSE)</f>
        <v>16</v>
      </c>
      <c r="I7" s="19">
        <f>VLOOKUP($C7, anpassa!$B$15:$H$21, 4, FALSE)</f>
        <v>19</v>
      </c>
      <c r="J7" s="19">
        <f>VLOOKUP($C7, anpassa!$B$15:$H$21, 5, FALSE)</f>
        <v>21</v>
      </c>
      <c r="K7" s="19">
        <f>VLOOKUP($C7, anpassa!$B$15:$H$21, 6, FALSE)</f>
        <v>0</v>
      </c>
      <c r="L7" s="19">
        <f>VLOOKUP($C7, anpassa!$B$15:$H$21, 7, FALSE)</f>
        <v>0</v>
      </c>
      <c r="N7" s="23">
        <f t="shared" si="0"/>
        <v>10</v>
      </c>
      <c r="O7" s="24">
        <f t="shared" si="2"/>
        <v>8.5</v>
      </c>
      <c r="P7" s="21">
        <f t="shared" si="4"/>
        <v>2</v>
      </c>
      <c r="R7" s="43"/>
      <c r="S7" s="1"/>
    </row>
    <row r="8" spans="1:21" s="13" customFormat="1" ht="18" customHeight="1">
      <c r="A8" s="1"/>
      <c r="B8" s="26">
        <f t="shared" si="3"/>
        <v>45631</v>
      </c>
      <c r="C8" s="31" t="str">
        <f t="shared" si="1"/>
        <v>tor</v>
      </c>
      <c r="D8" s="32"/>
      <c r="E8" s="33">
        <v>5</v>
      </c>
      <c r="G8" s="19">
        <f>VLOOKUP($C8, anpassa!$B$15:$H$21, 2, FALSE)</f>
        <v>8</v>
      </c>
      <c r="H8" s="19">
        <f>VLOOKUP($C8, anpassa!$B$15:$H$21, 3, FALSE)</f>
        <v>17</v>
      </c>
      <c r="I8" s="19">
        <f>VLOOKUP($C8, anpassa!$B$15:$H$21, 4, FALSE)</f>
        <v>0</v>
      </c>
      <c r="J8" s="19">
        <f>VLOOKUP($C8, anpassa!$B$15:$H$21, 5, FALSE)</f>
        <v>0</v>
      </c>
      <c r="K8" s="19">
        <f>VLOOKUP($C8, anpassa!$B$15:$H$21, 6, FALSE)</f>
        <v>0</v>
      </c>
      <c r="L8" s="19">
        <f>VLOOKUP($C8, anpassa!$B$15:$H$21, 7, FALSE)</f>
        <v>0</v>
      </c>
      <c r="N8" s="23">
        <f t="shared" si="0"/>
        <v>9</v>
      </c>
      <c r="O8" s="24">
        <f t="shared" si="2"/>
        <v>8.5</v>
      </c>
      <c r="P8" s="21">
        <f t="shared" si="4"/>
        <v>2.5</v>
      </c>
      <c r="R8" s="43"/>
      <c r="S8" s="1"/>
    </row>
    <row r="9" spans="1:21" s="2" customFormat="1" ht="18" customHeight="1">
      <c r="A9" s="1"/>
      <c r="B9" s="26">
        <f t="shared" si="3"/>
        <v>45632</v>
      </c>
      <c r="C9" s="31" t="str">
        <f t="shared" si="1"/>
        <v>fre</v>
      </c>
      <c r="D9" s="34"/>
      <c r="E9" s="33">
        <v>6</v>
      </c>
      <c r="G9" s="19">
        <f>VLOOKUP($C9, anpassa!$B$15:$H$21, 2, FALSE)</f>
        <v>8</v>
      </c>
      <c r="H9" s="19">
        <f>VLOOKUP($C9, anpassa!$B$15:$H$21, 3, FALSE)</f>
        <v>15</v>
      </c>
      <c r="I9" s="19">
        <f>VLOOKUP($C9, anpassa!$B$15:$H$21, 4, FALSE)</f>
        <v>0</v>
      </c>
      <c r="J9" s="19">
        <f>VLOOKUP($C9, anpassa!$B$15:$H$21, 5, FALSE)</f>
        <v>0</v>
      </c>
      <c r="K9" s="19">
        <f>VLOOKUP($C9, anpassa!$B$15:$H$21, 6, FALSE)</f>
        <v>0</v>
      </c>
      <c r="L9" s="19">
        <f>VLOOKUP($C9, anpassa!$B$15:$H$21, 7, FALSE)</f>
        <v>0</v>
      </c>
      <c r="N9" s="23">
        <f t="shared" si="0"/>
        <v>7</v>
      </c>
      <c r="O9" s="24">
        <f t="shared" si="2"/>
        <v>8.5</v>
      </c>
      <c r="P9" s="21">
        <f t="shared" si="4"/>
        <v>1</v>
      </c>
      <c r="R9" s="43"/>
      <c r="S9" s="1"/>
    </row>
    <row r="10" spans="1:21" s="2" customFormat="1" ht="18" customHeight="1">
      <c r="A10" s="1"/>
      <c r="B10" s="26">
        <f t="shared" si="3"/>
        <v>45633</v>
      </c>
      <c r="C10" s="31" t="str">
        <f t="shared" si="1"/>
        <v>lör</v>
      </c>
      <c r="D10" s="34"/>
      <c r="E10" s="33">
        <v>7</v>
      </c>
      <c r="G10" s="19">
        <f>VLOOKUP($C10, anpassa!$B$15:$H$21, 2, FALSE)</f>
        <v>0</v>
      </c>
      <c r="H10" s="19">
        <f>VLOOKUP($C10, anpassa!$B$15:$H$21, 3, FALSE)</f>
        <v>0</v>
      </c>
      <c r="I10" s="19">
        <f>VLOOKUP($C10, anpassa!$B$15:$H$21, 4, FALSE)</f>
        <v>0</v>
      </c>
      <c r="J10" s="19">
        <f>VLOOKUP($C10, anpassa!$B$15:$H$21, 5, FALSE)</f>
        <v>0</v>
      </c>
      <c r="K10" s="19">
        <f>VLOOKUP($C10, anpassa!$B$15:$H$21, 6, FALSE)</f>
        <v>0</v>
      </c>
      <c r="L10" s="19">
        <f>VLOOKUP($C10, anpassa!$B$15:$H$21, 7, FALSE)</f>
        <v>0</v>
      </c>
      <c r="N10" s="23">
        <f t="shared" si="0"/>
        <v>0</v>
      </c>
      <c r="O10" s="24">
        <f t="shared" si="2"/>
        <v>0</v>
      </c>
      <c r="P10" s="21">
        <f t="shared" si="4"/>
        <v>1</v>
      </c>
      <c r="R10" s="43"/>
      <c r="S10" s="1"/>
    </row>
    <row r="11" spans="1:21" s="2" customFormat="1" ht="18" customHeight="1">
      <c r="A11" s="1"/>
      <c r="B11" s="26">
        <f t="shared" si="3"/>
        <v>45634</v>
      </c>
      <c r="C11" s="31" t="str">
        <f t="shared" si="1"/>
        <v>sön</v>
      </c>
      <c r="D11" s="34"/>
      <c r="E11" s="33">
        <v>8</v>
      </c>
      <c r="G11" s="19">
        <f>VLOOKUP($C11, anpassa!$B$15:$H$21, 2, FALSE)</f>
        <v>19</v>
      </c>
      <c r="H11" s="19">
        <f>VLOOKUP($C11, anpassa!$B$15:$H$21, 3, FALSE)</f>
        <v>21</v>
      </c>
      <c r="I11" s="19">
        <f>VLOOKUP($C11, anpassa!$B$15:$H$21, 4, FALSE)</f>
        <v>0</v>
      </c>
      <c r="J11" s="19">
        <f>VLOOKUP($C11, anpassa!$B$15:$H$21, 5, FALSE)</f>
        <v>0</v>
      </c>
      <c r="K11" s="19">
        <f>VLOOKUP($C11, anpassa!$B$15:$H$21, 6, FALSE)</f>
        <v>0</v>
      </c>
      <c r="L11" s="19">
        <f>VLOOKUP($C11, anpassa!$B$15:$H$21, 7, FALSE)</f>
        <v>0</v>
      </c>
      <c r="N11" s="23">
        <f t="shared" si="0"/>
        <v>2</v>
      </c>
      <c r="O11" s="24">
        <f t="shared" si="2"/>
        <v>0</v>
      </c>
      <c r="P11" s="21">
        <f t="shared" si="4"/>
        <v>3</v>
      </c>
      <c r="R11" s="43"/>
      <c r="S11" s="1"/>
    </row>
    <row r="12" spans="1:21" s="15" customFormat="1" ht="18" customHeight="1">
      <c r="A12" s="14"/>
      <c r="B12" s="26">
        <f t="shared" si="3"/>
        <v>45635</v>
      </c>
      <c r="C12" s="31" t="str">
        <f t="shared" si="1"/>
        <v>mån</v>
      </c>
      <c r="D12" s="35"/>
      <c r="E12" s="33">
        <v>9</v>
      </c>
      <c r="G12" s="19">
        <f>VLOOKUP($C12, anpassa!$B$15:$H$21, 2, FALSE)</f>
        <v>8</v>
      </c>
      <c r="H12" s="19">
        <f>VLOOKUP($C12, anpassa!$B$15:$H$21, 3, FALSE)</f>
        <v>16</v>
      </c>
      <c r="I12" s="19">
        <f>VLOOKUP($C12, anpassa!$B$15:$H$21, 4, FALSE)</f>
        <v>0</v>
      </c>
      <c r="J12" s="19">
        <f>VLOOKUP($C12, anpassa!$B$15:$H$21, 5, FALSE)</f>
        <v>0</v>
      </c>
      <c r="K12" s="19">
        <f>VLOOKUP($C12, anpassa!$B$15:$H$21, 6, FALSE)</f>
        <v>0</v>
      </c>
      <c r="L12" s="19">
        <f>VLOOKUP($C12, anpassa!$B$15:$H$21, 7, FALSE)</f>
        <v>0</v>
      </c>
      <c r="N12" s="23">
        <f t="shared" si="0"/>
        <v>8</v>
      </c>
      <c r="O12" s="24">
        <f t="shared" si="2"/>
        <v>8.5</v>
      </c>
      <c r="P12" s="21">
        <f t="shared" si="4"/>
        <v>2.5</v>
      </c>
      <c r="R12" s="43"/>
    </row>
    <row r="13" spans="1:21" s="15" customFormat="1" ht="18" customHeight="1">
      <c r="A13" s="14"/>
      <c r="B13" s="26">
        <f t="shared" si="3"/>
        <v>45636</v>
      </c>
      <c r="C13" s="31" t="str">
        <f t="shared" si="1"/>
        <v>tis</v>
      </c>
      <c r="D13" s="35"/>
      <c r="E13" s="33">
        <v>10</v>
      </c>
      <c r="G13" s="19">
        <f>VLOOKUP($C13, anpassa!$B$15:$H$21, 2, FALSE)</f>
        <v>8.5</v>
      </c>
      <c r="H13" s="19">
        <f>VLOOKUP($C13, anpassa!$B$15:$H$21, 3, FALSE)</f>
        <v>16</v>
      </c>
      <c r="I13" s="19">
        <f>VLOOKUP($C13, anpassa!$B$15:$H$21, 4, FALSE)</f>
        <v>0</v>
      </c>
      <c r="J13" s="19">
        <f>VLOOKUP($C13, anpassa!$B$15:$H$21, 5, FALSE)</f>
        <v>0</v>
      </c>
      <c r="K13" s="19">
        <f>VLOOKUP($C13, anpassa!$B$15:$H$21, 6, FALSE)</f>
        <v>0</v>
      </c>
      <c r="L13" s="19">
        <f>VLOOKUP($C13, anpassa!$B$15:$H$21, 7, FALSE)</f>
        <v>0</v>
      </c>
      <c r="N13" s="23">
        <f t="shared" si="0"/>
        <v>7.5</v>
      </c>
      <c r="O13" s="24">
        <f t="shared" si="2"/>
        <v>8.5</v>
      </c>
      <c r="P13" s="21">
        <f t="shared" si="4"/>
        <v>1.5</v>
      </c>
      <c r="R13" s="43"/>
    </row>
    <row r="14" spans="1:21" s="13" customFormat="1" ht="18" customHeight="1">
      <c r="A14" s="1"/>
      <c r="B14" s="26">
        <f t="shared" si="3"/>
        <v>45637</v>
      </c>
      <c r="C14" s="31" t="str">
        <f t="shared" si="1"/>
        <v>ons</v>
      </c>
      <c r="D14" s="32"/>
      <c r="E14" s="33">
        <v>11</v>
      </c>
      <c r="G14" s="19">
        <f>VLOOKUP($C14, anpassa!$B$15:$H$21, 2, FALSE)</f>
        <v>8</v>
      </c>
      <c r="H14" s="19">
        <f>VLOOKUP($C14, anpassa!$B$15:$H$21, 3, FALSE)</f>
        <v>16</v>
      </c>
      <c r="I14" s="19">
        <f>VLOOKUP($C14, anpassa!$B$15:$H$21, 4, FALSE)</f>
        <v>19</v>
      </c>
      <c r="J14" s="19">
        <f>VLOOKUP($C14, anpassa!$B$15:$H$21, 5, FALSE)</f>
        <v>21</v>
      </c>
      <c r="K14" s="19">
        <f>VLOOKUP($C14, anpassa!$B$15:$H$21, 6, FALSE)</f>
        <v>0</v>
      </c>
      <c r="L14" s="19">
        <f>VLOOKUP($C14, anpassa!$B$15:$H$21, 7, FALSE)</f>
        <v>0</v>
      </c>
      <c r="N14" s="23">
        <f t="shared" si="0"/>
        <v>10</v>
      </c>
      <c r="O14" s="24">
        <f t="shared" si="2"/>
        <v>8.5</v>
      </c>
      <c r="P14" s="21">
        <f t="shared" si="4"/>
        <v>3</v>
      </c>
      <c r="R14" s="43"/>
      <c r="S14" s="1"/>
    </row>
    <row r="15" spans="1:21" s="13" customFormat="1" ht="18" customHeight="1">
      <c r="A15" s="1"/>
      <c r="B15" s="26">
        <f t="shared" si="3"/>
        <v>45638</v>
      </c>
      <c r="C15" s="31" t="str">
        <f t="shared" si="1"/>
        <v>tor</v>
      </c>
      <c r="D15" s="32"/>
      <c r="E15" s="33">
        <v>12</v>
      </c>
      <c r="G15" s="19">
        <f>VLOOKUP($C15, anpassa!$B$15:$H$21, 2, FALSE)</f>
        <v>8</v>
      </c>
      <c r="H15" s="19">
        <f>VLOOKUP($C15, anpassa!$B$15:$H$21, 3, FALSE)</f>
        <v>17</v>
      </c>
      <c r="I15" s="19">
        <f>VLOOKUP($C15, anpassa!$B$15:$H$21, 4, FALSE)</f>
        <v>0</v>
      </c>
      <c r="J15" s="19">
        <f>VLOOKUP($C15, anpassa!$B$15:$H$21, 5, FALSE)</f>
        <v>0</v>
      </c>
      <c r="K15" s="19">
        <f>VLOOKUP($C15, anpassa!$B$15:$H$21, 6, FALSE)</f>
        <v>0</v>
      </c>
      <c r="L15" s="19">
        <f>VLOOKUP($C15, anpassa!$B$15:$H$21, 7, FALSE)</f>
        <v>0</v>
      </c>
      <c r="N15" s="23">
        <f t="shared" si="0"/>
        <v>9</v>
      </c>
      <c r="O15" s="24">
        <f t="shared" si="2"/>
        <v>8.5</v>
      </c>
      <c r="P15" s="21">
        <f t="shared" si="4"/>
        <v>3.5</v>
      </c>
      <c r="R15" s="43"/>
      <c r="S15" s="1"/>
    </row>
    <row r="16" spans="1:21" s="13" customFormat="1" ht="18" customHeight="1">
      <c r="A16" s="1"/>
      <c r="B16" s="26">
        <f t="shared" si="3"/>
        <v>45639</v>
      </c>
      <c r="C16" s="31" t="str">
        <f t="shared" si="1"/>
        <v>fre</v>
      </c>
      <c r="D16" s="32"/>
      <c r="E16" s="33">
        <v>13</v>
      </c>
      <c r="G16" s="19">
        <f>VLOOKUP($C16, anpassa!$B$15:$H$21, 2, FALSE)</f>
        <v>8</v>
      </c>
      <c r="H16" s="19">
        <f>VLOOKUP($C16, anpassa!$B$15:$H$21, 3, FALSE)</f>
        <v>15</v>
      </c>
      <c r="I16" s="19">
        <f>VLOOKUP($C16, anpassa!$B$15:$H$21, 4, FALSE)</f>
        <v>0</v>
      </c>
      <c r="J16" s="19">
        <f>VLOOKUP($C16, anpassa!$B$15:$H$21, 5, FALSE)</f>
        <v>0</v>
      </c>
      <c r="K16" s="19">
        <f>VLOOKUP($C16, anpassa!$B$15:$H$21, 6, FALSE)</f>
        <v>0</v>
      </c>
      <c r="L16" s="19">
        <f>VLOOKUP($C16, anpassa!$B$15:$H$21, 7, FALSE)</f>
        <v>0</v>
      </c>
      <c r="N16" s="23">
        <f t="shared" si="0"/>
        <v>7</v>
      </c>
      <c r="O16" s="24">
        <f t="shared" si="2"/>
        <v>8.5</v>
      </c>
      <c r="P16" s="21">
        <f t="shared" si="4"/>
        <v>2</v>
      </c>
      <c r="R16" s="43"/>
      <c r="S16" s="1"/>
    </row>
    <row r="17" spans="1:19" s="13" customFormat="1" ht="18" customHeight="1">
      <c r="A17" s="1"/>
      <c r="B17" s="26">
        <f t="shared" si="3"/>
        <v>45640</v>
      </c>
      <c r="C17" s="31" t="str">
        <f t="shared" si="1"/>
        <v>lör</v>
      </c>
      <c r="D17" s="32"/>
      <c r="E17" s="33">
        <v>14</v>
      </c>
      <c r="G17" s="19">
        <f>VLOOKUP($C17, anpassa!$B$15:$H$21, 2, FALSE)</f>
        <v>0</v>
      </c>
      <c r="H17" s="19">
        <f>VLOOKUP($C17, anpassa!$B$15:$H$21, 3, FALSE)</f>
        <v>0</v>
      </c>
      <c r="I17" s="19">
        <f>VLOOKUP($C17, anpassa!$B$15:$H$21, 4, FALSE)</f>
        <v>0</v>
      </c>
      <c r="J17" s="19">
        <f>VLOOKUP($C17, anpassa!$B$15:$H$21, 5, FALSE)</f>
        <v>0</v>
      </c>
      <c r="K17" s="19">
        <f>VLOOKUP($C17, anpassa!$B$15:$H$21, 6, FALSE)</f>
        <v>0</v>
      </c>
      <c r="L17" s="19">
        <f>VLOOKUP($C17, anpassa!$B$15:$H$21, 7, FALSE)</f>
        <v>0</v>
      </c>
      <c r="N17" s="23">
        <f t="shared" si="0"/>
        <v>0</v>
      </c>
      <c r="O17" s="24">
        <f t="shared" si="2"/>
        <v>0</v>
      </c>
      <c r="P17" s="21">
        <f t="shared" si="4"/>
        <v>2</v>
      </c>
      <c r="R17" s="43"/>
      <c r="S17" s="1"/>
    </row>
    <row r="18" spans="1:19" s="2" customFormat="1" ht="18" customHeight="1">
      <c r="A18" s="1"/>
      <c r="B18" s="26">
        <f t="shared" si="3"/>
        <v>45641</v>
      </c>
      <c r="C18" s="31" t="str">
        <f t="shared" si="1"/>
        <v>sön</v>
      </c>
      <c r="D18" s="34"/>
      <c r="E18" s="33">
        <v>15</v>
      </c>
      <c r="G18" s="19">
        <f>VLOOKUP($C18, anpassa!$B$15:$H$21, 2, FALSE)</f>
        <v>19</v>
      </c>
      <c r="H18" s="19">
        <f>VLOOKUP($C18, anpassa!$B$15:$H$21, 3, FALSE)</f>
        <v>21</v>
      </c>
      <c r="I18" s="19">
        <f>VLOOKUP($C18, anpassa!$B$15:$H$21, 4, FALSE)</f>
        <v>0</v>
      </c>
      <c r="J18" s="19">
        <f>VLOOKUP($C18, anpassa!$B$15:$H$21, 5, FALSE)</f>
        <v>0</v>
      </c>
      <c r="K18" s="19">
        <f>VLOOKUP($C18, anpassa!$B$15:$H$21, 6, FALSE)</f>
        <v>0</v>
      </c>
      <c r="L18" s="19">
        <f>VLOOKUP($C18, anpassa!$B$15:$H$21, 7, FALSE)</f>
        <v>0</v>
      </c>
      <c r="N18" s="23">
        <f t="shared" si="0"/>
        <v>2</v>
      </c>
      <c r="O18" s="24">
        <f t="shared" si="2"/>
        <v>0</v>
      </c>
      <c r="P18" s="21">
        <f t="shared" si="4"/>
        <v>4</v>
      </c>
      <c r="R18" s="43"/>
      <c r="S18" s="1"/>
    </row>
    <row r="19" spans="1:19" s="2" customFormat="1" ht="18" customHeight="1">
      <c r="A19" s="1"/>
      <c r="B19" s="26">
        <f t="shared" si="3"/>
        <v>45642</v>
      </c>
      <c r="C19" s="31" t="str">
        <f t="shared" si="1"/>
        <v>mån</v>
      </c>
      <c r="D19" s="34"/>
      <c r="E19" s="33">
        <v>16</v>
      </c>
      <c r="G19" s="19">
        <f>VLOOKUP($C19, anpassa!$B$15:$H$21, 2, FALSE)</f>
        <v>8</v>
      </c>
      <c r="H19" s="19">
        <f>VLOOKUP($C19, anpassa!$B$15:$H$21, 3, FALSE)</f>
        <v>16</v>
      </c>
      <c r="I19" s="19">
        <f>VLOOKUP($C19, anpassa!$B$15:$H$21, 4, FALSE)</f>
        <v>0</v>
      </c>
      <c r="J19" s="19">
        <f>VLOOKUP($C19, anpassa!$B$15:$H$21, 5, FALSE)</f>
        <v>0</v>
      </c>
      <c r="K19" s="19">
        <f>VLOOKUP($C19, anpassa!$B$15:$H$21, 6, FALSE)</f>
        <v>0</v>
      </c>
      <c r="L19" s="19">
        <f>VLOOKUP($C19, anpassa!$B$15:$H$21, 7, FALSE)</f>
        <v>0</v>
      </c>
      <c r="N19" s="23">
        <f t="shared" si="0"/>
        <v>8</v>
      </c>
      <c r="O19" s="24">
        <f t="shared" si="2"/>
        <v>8.5</v>
      </c>
      <c r="P19" s="21">
        <f t="shared" si="4"/>
        <v>3.5</v>
      </c>
      <c r="R19" s="43"/>
      <c r="S19" s="1"/>
    </row>
    <row r="20" spans="1:19" s="2" customFormat="1" ht="18" customHeight="1">
      <c r="A20" s="1"/>
      <c r="B20" s="26">
        <f t="shared" si="3"/>
        <v>45643</v>
      </c>
      <c r="C20" s="31" t="str">
        <f t="shared" si="1"/>
        <v>tis</v>
      </c>
      <c r="D20" s="34"/>
      <c r="E20" s="33">
        <v>17</v>
      </c>
      <c r="G20" s="19">
        <f>VLOOKUP($C20, anpassa!$B$15:$H$21, 2, FALSE)</f>
        <v>8.5</v>
      </c>
      <c r="H20" s="19">
        <f>VLOOKUP($C20, anpassa!$B$15:$H$21, 3, FALSE)</f>
        <v>16</v>
      </c>
      <c r="I20" s="19">
        <f>VLOOKUP($C20, anpassa!$B$15:$H$21, 4, FALSE)</f>
        <v>0</v>
      </c>
      <c r="J20" s="19">
        <f>VLOOKUP($C20, anpassa!$B$15:$H$21, 5, FALSE)</f>
        <v>0</v>
      </c>
      <c r="K20" s="19">
        <f>VLOOKUP($C20, anpassa!$B$15:$H$21, 6, FALSE)</f>
        <v>0</v>
      </c>
      <c r="L20" s="19">
        <f>VLOOKUP($C20, anpassa!$B$15:$H$21, 7, FALSE)</f>
        <v>0</v>
      </c>
      <c r="N20" s="23">
        <f t="shared" si="0"/>
        <v>7.5</v>
      </c>
      <c r="O20" s="24">
        <f t="shared" si="2"/>
        <v>8.5</v>
      </c>
      <c r="P20" s="21">
        <f t="shared" si="4"/>
        <v>2.5</v>
      </c>
      <c r="R20" s="43"/>
      <c r="S20" s="1"/>
    </row>
    <row r="21" spans="1:19" s="2" customFormat="1" ht="18" customHeight="1">
      <c r="A21" s="1"/>
      <c r="B21" s="26">
        <f t="shared" si="3"/>
        <v>45644</v>
      </c>
      <c r="C21" s="31" t="str">
        <f t="shared" si="1"/>
        <v>ons</v>
      </c>
      <c r="D21" s="34"/>
      <c r="E21" s="33">
        <v>18</v>
      </c>
      <c r="G21" s="19">
        <f>VLOOKUP($C21, anpassa!$B$15:$H$21, 2, FALSE)</f>
        <v>8</v>
      </c>
      <c r="H21" s="19">
        <f>VLOOKUP($C21, anpassa!$B$15:$H$21, 3, FALSE)</f>
        <v>16</v>
      </c>
      <c r="I21" s="19">
        <f>VLOOKUP($C21, anpassa!$B$15:$H$21, 4, FALSE)</f>
        <v>19</v>
      </c>
      <c r="J21" s="19">
        <f>VLOOKUP($C21, anpassa!$B$15:$H$21, 5, FALSE)</f>
        <v>21</v>
      </c>
      <c r="K21" s="19">
        <f>VLOOKUP($C21, anpassa!$B$15:$H$21, 6, FALSE)</f>
        <v>0</v>
      </c>
      <c r="L21" s="19">
        <f>VLOOKUP($C21, anpassa!$B$15:$H$21, 7, FALSE)</f>
        <v>0</v>
      </c>
      <c r="N21" s="23">
        <f t="shared" si="0"/>
        <v>10</v>
      </c>
      <c r="O21" s="24">
        <f t="shared" si="2"/>
        <v>8.5</v>
      </c>
      <c r="P21" s="21">
        <f t="shared" si="4"/>
        <v>4</v>
      </c>
      <c r="R21" s="43"/>
      <c r="S21" s="1"/>
    </row>
    <row r="22" spans="1:19" s="2" customFormat="1" ht="18" customHeight="1">
      <c r="A22" s="1"/>
      <c r="B22" s="26">
        <f t="shared" si="3"/>
        <v>45645</v>
      </c>
      <c r="C22" s="31" t="str">
        <f t="shared" si="1"/>
        <v>tor</v>
      </c>
      <c r="D22" s="34"/>
      <c r="E22" s="33">
        <v>19</v>
      </c>
      <c r="G22" s="19">
        <f>VLOOKUP($C22, anpassa!$B$15:$H$21, 2, FALSE)</f>
        <v>8</v>
      </c>
      <c r="H22" s="19">
        <f>VLOOKUP($C22, anpassa!$B$15:$H$21, 3, FALSE)</f>
        <v>17</v>
      </c>
      <c r="I22" s="19">
        <f>VLOOKUP($C22, anpassa!$B$15:$H$21, 4, FALSE)</f>
        <v>0</v>
      </c>
      <c r="J22" s="19">
        <f>VLOOKUP($C22, anpassa!$B$15:$H$21, 5, FALSE)</f>
        <v>0</v>
      </c>
      <c r="K22" s="19">
        <f>VLOOKUP($C22, anpassa!$B$15:$H$21, 6, FALSE)</f>
        <v>0</v>
      </c>
      <c r="L22" s="19">
        <f>VLOOKUP($C22, anpassa!$B$15:$H$21, 7, FALSE)</f>
        <v>0</v>
      </c>
      <c r="N22" s="23">
        <f t="shared" si="0"/>
        <v>9</v>
      </c>
      <c r="O22" s="24">
        <f t="shared" si="2"/>
        <v>8.5</v>
      </c>
      <c r="P22" s="21">
        <f t="shared" si="4"/>
        <v>4.5</v>
      </c>
      <c r="R22" s="43"/>
      <c r="S22" s="1"/>
    </row>
    <row r="23" spans="1:19" s="2" customFormat="1" ht="18" customHeight="1">
      <c r="A23" s="1"/>
      <c r="B23" s="26">
        <f t="shared" si="3"/>
        <v>45646</v>
      </c>
      <c r="C23" s="31" t="str">
        <f t="shared" si="1"/>
        <v>fre</v>
      </c>
      <c r="D23" s="34"/>
      <c r="E23" s="33">
        <v>20</v>
      </c>
      <c r="G23" s="19">
        <f>VLOOKUP($C23, anpassa!$B$15:$H$21, 2, FALSE)</f>
        <v>8</v>
      </c>
      <c r="H23" s="19">
        <f>VLOOKUP($C23, anpassa!$B$15:$H$21, 3, FALSE)</f>
        <v>15</v>
      </c>
      <c r="I23" s="19">
        <f>VLOOKUP($C23, anpassa!$B$15:$H$21, 4, FALSE)</f>
        <v>0</v>
      </c>
      <c r="J23" s="19">
        <f>VLOOKUP($C23, anpassa!$B$15:$H$21, 5, FALSE)</f>
        <v>0</v>
      </c>
      <c r="K23" s="19">
        <f>VLOOKUP($C23, anpassa!$B$15:$H$21, 6, FALSE)</f>
        <v>0</v>
      </c>
      <c r="L23" s="19">
        <f>VLOOKUP($C23, anpassa!$B$15:$H$21, 7, FALSE)</f>
        <v>0</v>
      </c>
      <c r="N23" s="23">
        <f t="shared" si="0"/>
        <v>7</v>
      </c>
      <c r="O23" s="24">
        <f t="shared" si="2"/>
        <v>8.5</v>
      </c>
      <c r="P23" s="21">
        <f t="shared" si="4"/>
        <v>3</v>
      </c>
      <c r="R23" s="43"/>
      <c r="S23" s="1"/>
    </row>
    <row r="24" spans="1:19" s="15" customFormat="1" ht="18" customHeight="1">
      <c r="A24" s="14"/>
      <c r="B24" s="26">
        <f t="shared" si="3"/>
        <v>45647</v>
      </c>
      <c r="C24" s="31" t="str">
        <f t="shared" si="1"/>
        <v>lör</v>
      </c>
      <c r="D24" s="35"/>
      <c r="E24" s="33">
        <v>21</v>
      </c>
      <c r="G24" s="19">
        <f>VLOOKUP($C24, anpassa!$B$15:$H$21, 2, FALSE)</f>
        <v>0</v>
      </c>
      <c r="H24" s="19">
        <f>VLOOKUP($C24, anpassa!$B$15:$H$21, 3, FALSE)</f>
        <v>0</v>
      </c>
      <c r="I24" s="19">
        <f>VLOOKUP($C24, anpassa!$B$15:$H$21, 4, FALSE)</f>
        <v>0</v>
      </c>
      <c r="J24" s="19">
        <f>VLOOKUP($C24, anpassa!$B$15:$H$21, 5, FALSE)</f>
        <v>0</v>
      </c>
      <c r="K24" s="19">
        <f>VLOOKUP($C24, anpassa!$B$15:$H$21, 6, FALSE)</f>
        <v>0</v>
      </c>
      <c r="L24" s="19">
        <f>VLOOKUP($C24, anpassa!$B$15:$H$21, 7, FALSE)</f>
        <v>0</v>
      </c>
      <c r="N24" s="23">
        <f t="shared" si="0"/>
        <v>0</v>
      </c>
      <c r="O24" s="24">
        <f t="shared" si="2"/>
        <v>0</v>
      </c>
      <c r="P24" s="21">
        <f t="shared" si="4"/>
        <v>3</v>
      </c>
      <c r="R24" s="43"/>
    </row>
    <row r="25" spans="1:19" s="15" customFormat="1" ht="18" customHeight="1">
      <c r="A25" s="14"/>
      <c r="B25" s="26">
        <f t="shared" si="3"/>
        <v>45648</v>
      </c>
      <c r="C25" s="31" t="str">
        <f t="shared" si="1"/>
        <v>sön</v>
      </c>
      <c r="D25" s="35"/>
      <c r="E25" s="33">
        <v>22</v>
      </c>
      <c r="G25" s="19">
        <f>VLOOKUP($C25, anpassa!$B$15:$H$21, 2, FALSE)</f>
        <v>19</v>
      </c>
      <c r="H25" s="19">
        <f>VLOOKUP($C25, anpassa!$B$15:$H$21, 3, FALSE)</f>
        <v>21</v>
      </c>
      <c r="I25" s="19">
        <f>VLOOKUP($C25, anpassa!$B$15:$H$21, 4, FALSE)</f>
        <v>0</v>
      </c>
      <c r="J25" s="19">
        <f>VLOOKUP($C25, anpassa!$B$15:$H$21, 5, FALSE)</f>
        <v>0</v>
      </c>
      <c r="K25" s="19">
        <f>VLOOKUP($C25, anpassa!$B$15:$H$21, 6, FALSE)</f>
        <v>0</v>
      </c>
      <c r="L25" s="19">
        <f>VLOOKUP($C25, anpassa!$B$15:$H$21, 7, FALSE)</f>
        <v>0</v>
      </c>
      <c r="N25" s="23">
        <f t="shared" si="0"/>
        <v>2</v>
      </c>
      <c r="O25" s="24">
        <f t="shared" si="2"/>
        <v>0</v>
      </c>
      <c r="P25" s="21">
        <f t="shared" si="4"/>
        <v>5</v>
      </c>
      <c r="R25" s="43"/>
    </row>
    <row r="26" spans="1:19" s="2" customFormat="1" ht="18" customHeight="1">
      <c r="A26" s="1"/>
      <c r="B26" s="26">
        <f t="shared" si="3"/>
        <v>45649</v>
      </c>
      <c r="C26" s="31" t="str">
        <f t="shared" si="1"/>
        <v>mån</v>
      </c>
      <c r="D26" s="34"/>
      <c r="E26" s="33">
        <v>23</v>
      </c>
      <c r="G26" s="19">
        <f>VLOOKUP($C26, anpassa!$B$15:$H$21, 2, FALSE)</f>
        <v>8</v>
      </c>
      <c r="H26" s="19">
        <f>VLOOKUP($C26, anpassa!$B$15:$H$21, 3, FALSE)</f>
        <v>16</v>
      </c>
      <c r="I26" s="19">
        <f>VLOOKUP($C26, anpassa!$B$15:$H$21, 4, FALSE)</f>
        <v>0</v>
      </c>
      <c r="J26" s="19">
        <f>VLOOKUP($C26, anpassa!$B$15:$H$21, 5, FALSE)</f>
        <v>0</v>
      </c>
      <c r="K26" s="19">
        <f>VLOOKUP($C26, anpassa!$B$15:$H$21, 6, FALSE)</f>
        <v>0</v>
      </c>
      <c r="L26" s="19">
        <f>VLOOKUP($C26, anpassa!$B$15:$H$21, 7, FALSE)</f>
        <v>0</v>
      </c>
      <c r="N26" s="23">
        <f t="shared" si="0"/>
        <v>8</v>
      </c>
      <c r="O26" s="24">
        <f t="shared" si="2"/>
        <v>8.5</v>
      </c>
      <c r="P26" s="21">
        <f t="shared" si="4"/>
        <v>4.5</v>
      </c>
      <c r="R26" s="43"/>
      <c r="S26" s="1"/>
    </row>
    <row r="27" spans="1:19" s="2" customFormat="1" ht="18" customHeight="1">
      <c r="A27" s="1"/>
      <c r="B27" s="26">
        <f t="shared" si="3"/>
        <v>45650</v>
      </c>
      <c r="C27" s="31" t="str">
        <f t="shared" si="1"/>
        <v>tis</v>
      </c>
      <c r="D27" s="34"/>
      <c r="E27" s="33">
        <v>24</v>
      </c>
      <c r="G27" s="19">
        <f>VLOOKUP($C27, anpassa!$B$15:$H$21, 2, FALSE)</f>
        <v>8.5</v>
      </c>
      <c r="H27" s="19">
        <f>VLOOKUP($C27, anpassa!$B$15:$H$21, 3, FALSE)</f>
        <v>16</v>
      </c>
      <c r="I27" s="19">
        <f>VLOOKUP($C27, anpassa!$B$15:$H$21, 4, FALSE)</f>
        <v>0</v>
      </c>
      <c r="J27" s="19">
        <f>VLOOKUP($C27, anpassa!$B$15:$H$21, 5, FALSE)</f>
        <v>0</v>
      </c>
      <c r="K27" s="19">
        <f>VLOOKUP($C27, anpassa!$B$15:$H$21, 6, FALSE)</f>
        <v>0</v>
      </c>
      <c r="L27" s="19">
        <f>VLOOKUP($C27, anpassa!$B$15:$H$21, 7, FALSE)</f>
        <v>0</v>
      </c>
      <c r="N27" s="23">
        <f t="shared" si="0"/>
        <v>7.5</v>
      </c>
      <c r="O27" s="24">
        <f t="shared" si="2"/>
        <v>8.5</v>
      </c>
      <c r="P27" s="21">
        <f t="shared" si="4"/>
        <v>3.5</v>
      </c>
      <c r="R27" s="43"/>
      <c r="S27" s="1"/>
    </row>
    <row r="28" spans="1:19" s="2" customFormat="1" ht="18" customHeight="1">
      <c r="A28" s="1"/>
      <c r="B28" s="26">
        <f t="shared" si="3"/>
        <v>45651</v>
      </c>
      <c r="C28" s="31" t="str">
        <f t="shared" si="1"/>
        <v>ons</v>
      </c>
      <c r="D28" s="34"/>
      <c r="E28" s="33">
        <v>25</v>
      </c>
      <c r="G28" s="19">
        <f>VLOOKUP($C28, anpassa!$B$15:$H$21, 2, FALSE)</f>
        <v>8</v>
      </c>
      <c r="H28" s="19">
        <f>VLOOKUP($C28, anpassa!$B$15:$H$21, 3, FALSE)</f>
        <v>16</v>
      </c>
      <c r="I28" s="19">
        <f>VLOOKUP($C28, anpassa!$B$15:$H$21, 4, FALSE)</f>
        <v>19</v>
      </c>
      <c r="J28" s="19">
        <f>VLOOKUP($C28, anpassa!$B$15:$H$21, 5, FALSE)</f>
        <v>21</v>
      </c>
      <c r="K28" s="19">
        <f>VLOOKUP($C28, anpassa!$B$15:$H$21, 6, FALSE)</f>
        <v>0</v>
      </c>
      <c r="L28" s="19">
        <f>VLOOKUP($C28, anpassa!$B$15:$H$21, 7, FALSE)</f>
        <v>0</v>
      </c>
      <c r="N28" s="23">
        <f t="shared" si="0"/>
        <v>10</v>
      </c>
      <c r="O28" s="24">
        <f t="shared" si="2"/>
        <v>8.5</v>
      </c>
      <c r="P28" s="21">
        <f t="shared" si="4"/>
        <v>5</v>
      </c>
      <c r="R28" s="43"/>
      <c r="S28" s="1"/>
    </row>
    <row r="29" spans="1:19" s="2" customFormat="1" ht="18" customHeight="1">
      <c r="A29" s="1"/>
      <c r="B29" s="26">
        <f t="shared" si="3"/>
        <v>45652</v>
      </c>
      <c r="C29" s="31" t="str">
        <f t="shared" si="1"/>
        <v>tor</v>
      </c>
      <c r="D29" s="34"/>
      <c r="E29" s="33">
        <v>26</v>
      </c>
      <c r="G29" s="19">
        <f>VLOOKUP($C29, anpassa!$B$15:$H$21, 2, FALSE)</f>
        <v>8</v>
      </c>
      <c r="H29" s="19">
        <f>VLOOKUP($C29, anpassa!$B$15:$H$21, 3, FALSE)</f>
        <v>17</v>
      </c>
      <c r="I29" s="19">
        <f>VLOOKUP($C29, anpassa!$B$15:$H$21, 4, FALSE)</f>
        <v>0</v>
      </c>
      <c r="J29" s="19">
        <f>VLOOKUP($C29, anpassa!$B$15:$H$21, 5, FALSE)</f>
        <v>0</v>
      </c>
      <c r="K29" s="19">
        <f>VLOOKUP($C29, anpassa!$B$15:$H$21, 6, FALSE)</f>
        <v>0</v>
      </c>
      <c r="L29" s="19">
        <f>VLOOKUP($C29, anpassa!$B$15:$H$21, 7, FALSE)</f>
        <v>0</v>
      </c>
      <c r="N29" s="23">
        <f t="shared" si="0"/>
        <v>9</v>
      </c>
      <c r="O29" s="24">
        <f t="shared" si="2"/>
        <v>8.5</v>
      </c>
      <c r="P29" s="21">
        <f t="shared" si="4"/>
        <v>5.5</v>
      </c>
      <c r="R29" s="43"/>
      <c r="S29" s="1"/>
    </row>
    <row r="30" spans="1:19" s="2" customFormat="1" ht="18" customHeight="1">
      <c r="A30" s="1"/>
      <c r="B30" s="26">
        <f t="shared" si="3"/>
        <v>45653</v>
      </c>
      <c r="C30" s="31" t="str">
        <f t="shared" si="1"/>
        <v>fre</v>
      </c>
      <c r="D30" s="34"/>
      <c r="E30" s="33">
        <v>27</v>
      </c>
      <c r="G30" s="19">
        <f>VLOOKUP($C30, anpassa!$B$15:$H$21, 2, FALSE)</f>
        <v>8</v>
      </c>
      <c r="H30" s="19">
        <f>VLOOKUP($C30, anpassa!$B$15:$H$21, 3, FALSE)</f>
        <v>15</v>
      </c>
      <c r="I30" s="19">
        <f>VLOOKUP($C30, anpassa!$B$15:$H$21, 4, FALSE)</f>
        <v>0</v>
      </c>
      <c r="J30" s="19">
        <f>VLOOKUP($C30, anpassa!$B$15:$H$21, 5, FALSE)</f>
        <v>0</v>
      </c>
      <c r="K30" s="19">
        <f>VLOOKUP($C30, anpassa!$B$15:$H$21, 6, FALSE)</f>
        <v>0</v>
      </c>
      <c r="L30" s="19">
        <f>VLOOKUP($C30, anpassa!$B$15:$H$21, 7, FALSE)</f>
        <v>0</v>
      </c>
      <c r="N30" s="23">
        <f t="shared" si="0"/>
        <v>7</v>
      </c>
      <c r="O30" s="24">
        <f t="shared" si="2"/>
        <v>8.5</v>
      </c>
      <c r="P30" s="21">
        <f t="shared" si="4"/>
        <v>4</v>
      </c>
      <c r="R30" s="43"/>
      <c r="S30" s="1"/>
    </row>
    <row r="31" spans="1:19" s="2" customFormat="1" ht="18" customHeight="1">
      <c r="A31" s="1"/>
      <c r="B31" s="26">
        <f t="shared" si="3"/>
        <v>45654</v>
      </c>
      <c r="C31" s="31" t="str">
        <f t="shared" si="1"/>
        <v>lör</v>
      </c>
      <c r="D31" s="34"/>
      <c r="E31" s="33">
        <v>28</v>
      </c>
      <c r="G31" s="19">
        <f>VLOOKUP($C31, anpassa!$B$15:$H$21, 2, FALSE)</f>
        <v>0</v>
      </c>
      <c r="H31" s="19">
        <f>VLOOKUP($C31, anpassa!$B$15:$H$21, 3, FALSE)</f>
        <v>0</v>
      </c>
      <c r="I31" s="19">
        <f>VLOOKUP($C31, anpassa!$B$15:$H$21, 4, FALSE)</f>
        <v>0</v>
      </c>
      <c r="J31" s="19">
        <f>VLOOKUP($C31, anpassa!$B$15:$H$21, 5, FALSE)</f>
        <v>0</v>
      </c>
      <c r="K31" s="19">
        <f>VLOOKUP($C31, anpassa!$B$15:$H$21, 6, FALSE)</f>
        <v>0</v>
      </c>
      <c r="L31" s="19">
        <f>VLOOKUP($C31, anpassa!$B$15:$H$21, 7, FALSE)</f>
        <v>0</v>
      </c>
      <c r="N31" s="23">
        <f t="shared" si="0"/>
        <v>0</v>
      </c>
      <c r="O31" s="24">
        <f t="shared" si="2"/>
        <v>0</v>
      </c>
      <c r="P31" s="21">
        <f t="shared" si="4"/>
        <v>4</v>
      </c>
      <c r="R31" s="43"/>
      <c r="S31" s="1"/>
    </row>
    <row r="32" spans="1:19" s="2" customFormat="1" ht="18" customHeight="1">
      <c r="A32" s="1"/>
      <c r="B32" s="26">
        <f t="shared" si="3"/>
        <v>45655</v>
      </c>
      <c r="C32" s="31" t="str">
        <f t="shared" si="1"/>
        <v>sön</v>
      </c>
      <c r="D32" s="34"/>
      <c r="E32" s="33">
        <v>29</v>
      </c>
      <c r="G32" s="19">
        <f>VLOOKUP($C32, anpassa!$B$15:$H$21, 2, FALSE)</f>
        <v>19</v>
      </c>
      <c r="H32" s="19">
        <f>VLOOKUP($C32, anpassa!$B$15:$H$21, 3, FALSE)</f>
        <v>21</v>
      </c>
      <c r="I32" s="19">
        <f>VLOOKUP($C32, anpassa!$B$15:$H$21, 4, FALSE)</f>
        <v>0</v>
      </c>
      <c r="J32" s="19">
        <f>VLOOKUP($C32, anpassa!$B$15:$H$21, 5, FALSE)</f>
        <v>0</v>
      </c>
      <c r="K32" s="19">
        <f>VLOOKUP($C32, anpassa!$B$15:$H$21, 6, FALSE)</f>
        <v>0</v>
      </c>
      <c r="L32" s="19">
        <f>VLOOKUP($C32, anpassa!$B$15:$H$21, 7, FALSE)</f>
        <v>0</v>
      </c>
      <c r="N32" s="23">
        <f t="shared" si="0"/>
        <v>2</v>
      </c>
      <c r="O32" s="24">
        <f t="shared" si="2"/>
        <v>0</v>
      </c>
      <c r="P32" s="21">
        <f t="shared" si="4"/>
        <v>6</v>
      </c>
      <c r="R32" s="43"/>
      <c r="S32" s="1"/>
    </row>
    <row r="33" spans="1:19" s="2" customFormat="1" ht="18" customHeight="1">
      <c r="A33" s="1"/>
      <c r="B33" s="26">
        <f t="shared" si="3"/>
        <v>45656</v>
      </c>
      <c r="C33" s="31" t="str">
        <f t="shared" si="1"/>
        <v>mån</v>
      </c>
      <c r="D33" s="34"/>
      <c r="E33" s="33">
        <v>30</v>
      </c>
      <c r="G33" s="19">
        <f>VLOOKUP($C33, anpassa!$B$15:$H$21, 2, FALSE)</f>
        <v>8</v>
      </c>
      <c r="H33" s="19">
        <f>VLOOKUP($C33, anpassa!$B$15:$H$21, 3, FALSE)</f>
        <v>16</v>
      </c>
      <c r="I33" s="19">
        <f>VLOOKUP($C33, anpassa!$B$15:$H$21, 4, FALSE)</f>
        <v>0</v>
      </c>
      <c r="J33" s="19">
        <f>VLOOKUP($C33, anpassa!$B$15:$H$21, 5, FALSE)</f>
        <v>0</v>
      </c>
      <c r="K33" s="19">
        <f>VLOOKUP($C33, anpassa!$B$15:$H$21, 6, FALSE)</f>
        <v>0</v>
      </c>
      <c r="L33" s="19">
        <f>VLOOKUP($C33, anpassa!$B$15:$H$21, 7, FALSE)</f>
        <v>0</v>
      </c>
      <c r="N33" s="23">
        <f t="shared" si="0"/>
        <v>8</v>
      </c>
      <c r="O33" s="24">
        <f t="shared" si="2"/>
        <v>8.5</v>
      </c>
      <c r="P33" s="21">
        <f t="shared" si="4"/>
        <v>5.5</v>
      </c>
      <c r="R33" s="43"/>
      <c r="S33" s="1"/>
    </row>
    <row r="34" spans="1:19" s="2" customFormat="1" ht="18" customHeight="1">
      <c r="A34" s="1"/>
      <c r="B34" s="26">
        <f t="shared" si="3"/>
        <v>45657</v>
      </c>
      <c r="C34" s="31" t="str">
        <f t="shared" si="1"/>
        <v>tis</v>
      </c>
      <c r="D34" s="34"/>
      <c r="E34" s="33">
        <v>31</v>
      </c>
      <c r="G34" s="19">
        <f>VLOOKUP($C34, anpassa!$B$15:$H$21, 2, FALSE)</f>
        <v>8.5</v>
      </c>
      <c r="H34" s="19">
        <f>VLOOKUP($C34, anpassa!$B$15:$H$21, 3, FALSE)</f>
        <v>16</v>
      </c>
      <c r="I34" s="19">
        <f>VLOOKUP($C34, anpassa!$B$15:$H$21, 4, FALSE)</f>
        <v>0</v>
      </c>
      <c r="J34" s="19">
        <f>VLOOKUP($C34, anpassa!$B$15:$H$21, 5, FALSE)</f>
        <v>0</v>
      </c>
      <c r="K34" s="19">
        <f>VLOOKUP($C34, anpassa!$B$15:$H$21, 6, FALSE)</f>
        <v>0</v>
      </c>
      <c r="L34" s="19">
        <f>VLOOKUP($C34, anpassa!$B$15:$H$21, 7, FALSE)</f>
        <v>0</v>
      </c>
      <c r="N34" s="23">
        <f t="shared" si="0"/>
        <v>7.5</v>
      </c>
      <c r="O34" s="24">
        <f t="shared" si="2"/>
        <v>8.5</v>
      </c>
      <c r="P34" s="21">
        <f t="shared" si="4"/>
        <v>4.5</v>
      </c>
      <c r="R34" s="43"/>
      <c r="S34" s="1"/>
    </row>
    <row r="35" spans="1:19" ht="22" customHeight="1">
      <c r="O35" s="50" t="s">
        <v>20</v>
      </c>
      <c r="P35" s="22">
        <f>P34</f>
        <v>4.5</v>
      </c>
    </row>
    <row r="36" spans="1:19" ht="22" customHeight="1">
      <c r="B36" s="14" t="s">
        <v>11</v>
      </c>
      <c r="G36" s="51" t="s">
        <v>21</v>
      </c>
    </row>
    <row r="37" spans="1:19" ht="18" customHeight="1">
      <c r="B37" s="61"/>
      <c r="E37" s="53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5"/>
    </row>
    <row r="38" spans="1:19" ht="50" customHeight="1">
      <c r="B38" s="61"/>
      <c r="E38" s="56"/>
      <c r="F38" s="57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5"/>
    </row>
    <row r="39" spans="1:19" ht="18" customHeight="1">
      <c r="B39" s="61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60"/>
    </row>
    <row r="40" spans="1:19" ht="22" customHeight="1">
      <c r="B40" s="14" t="s">
        <v>11</v>
      </c>
    </row>
  </sheetData>
  <sheetProtection sheet="1" selectLockedCells="1"/>
  <mergeCells count="1">
    <mergeCell ref="G38:R38"/>
  </mergeCells>
  <conditionalFormatting sqref="C4:C34">
    <cfRule type="expression" dxfId="31" priority="1">
      <formula>OR(C4="lör", C4="sön")</formula>
    </cfRule>
  </conditionalFormatting>
  <conditionalFormatting sqref="E4:E34">
    <cfRule type="containsText" dxfId="30" priority="2" operator="containsText" text="L">
      <formula>NOT(ISERROR(SEARCH("L",E4)))</formula>
    </cfRule>
  </conditionalFormatting>
  <conditionalFormatting sqref="G4:L34">
    <cfRule type="expression" dxfId="29" priority="3">
      <formula>OR(TEXT($C4, "dddd")="lör", TEXT($C4, "dddd")="sön")</formula>
    </cfRule>
    <cfRule type="expression" dxfId="28" priority="4">
      <formula>OR(TEXT($E4, "dddd")="L")</formula>
    </cfRule>
  </conditionalFormatting>
  <printOptions horizontalCentered="1"/>
  <pageMargins left="0.39370078740157483" right="0.39370078740157483" top="0.78740157480314965" bottom="0.19685039370078741" header="0.51181102362204722" footer="0.51181102362204722"/>
  <pageSetup paperSize="9" fitToHeight="100" orientation="portrait" r:id="rId1"/>
  <headerFooter alignWithMargins="0"/>
  <picture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E93CB-2611-40B5-B919-55D485CF9572}">
  <sheetPr>
    <tabColor rgb="FFA8A8A8"/>
  </sheetPr>
  <dimension ref="A1:U39"/>
  <sheetViews>
    <sheetView showGridLines="0" showZeros="0" zoomScaleNormal="100" zoomScaleSheetLayoutView="100" workbookViewId="0">
      <pane ySplit="3" topLeftCell="A4" activePane="bottomLeft" state="frozen"/>
      <selection activeCell="B5" sqref="B5:E5"/>
      <selection pane="bottomLeft" activeCell="R4" sqref="R4"/>
    </sheetView>
  </sheetViews>
  <sheetFormatPr defaultColWidth="9.08984375" defaultRowHeight="18" customHeight="1"/>
  <cols>
    <col min="1" max="1" width="1.81640625" style="4" customWidth="1"/>
    <col min="2" max="2" width="8.6328125" style="4" hidden="1" customWidth="1"/>
    <col min="3" max="3" width="5.6328125" style="27" customWidth="1"/>
    <col min="4" max="4" width="0.453125" style="6" customWidth="1"/>
    <col min="5" max="5" width="3.1796875" style="28" customWidth="1"/>
    <col min="6" max="6" width="0.453125" style="6" customWidth="1"/>
    <col min="7" max="12" width="5.1796875" style="5" customWidth="1"/>
    <col min="13" max="13" width="0.453125" style="6" customWidth="1"/>
    <col min="14" max="16" width="5.1796875" style="5" customWidth="1"/>
    <col min="17" max="17" width="0.453125" style="6" customWidth="1"/>
    <col min="18" max="18" width="32.7265625" style="5" customWidth="1"/>
    <col min="19" max="16384" width="9.08984375" style="6"/>
  </cols>
  <sheetData>
    <row r="1" spans="1:21" ht="10" customHeight="1"/>
    <row r="2" spans="1:21" ht="40" customHeight="1">
      <c r="A2" s="7"/>
      <c r="C2" s="8" t="str">
        <f>CONCATENATE("Tidslogg för ",anpassa!B5," ","januari ",anpassa!B11)</f>
        <v>Tidslogg för Maja Gräddnos januari 2025</v>
      </c>
      <c r="G2" s="8"/>
      <c r="H2" s="8"/>
      <c r="I2" s="8"/>
      <c r="J2" s="8"/>
      <c r="K2" s="8"/>
      <c r="L2" s="8"/>
      <c r="N2" s="8"/>
      <c r="O2" s="8"/>
      <c r="P2" s="8"/>
      <c r="R2" s="8"/>
    </row>
    <row r="3" spans="1:21" ht="18" customHeight="1">
      <c r="G3" s="16" t="s">
        <v>12</v>
      </c>
      <c r="H3" s="16" t="s">
        <v>13</v>
      </c>
      <c r="I3" s="16" t="s">
        <v>12</v>
      </c>
      <c r="J3" s="16" t="s">
        <v>13</v>
      </c>
      <c r="K3" s="16" t="s">
        <v>12</v>
      </c>
      <c r="L3" s="16" t="s">
        <v>13</v>
      </c>
      <c r="N3" s="16" t="s">
        <v>7</v>
      </c>
      <c r="O3" s="16" t="s">
        <v>9</v>
      </c>
      <c r="P3" s="16" t="s">
        <v>8</v>
      </c>
      <c r="R3" s="17" t="s">
        <v>10</v>
      </c>
    </row>
    <row r="4" spans="1:21" s="13" customFormat="1" ht="18" customHeight="1">
      <c r="A4" s="1"/>
      <c r="B4" s="25" t="str">
        <f>TEXT(YEAR(anpassa!B25), "00") &amp; "-01-01"</f>
        <v>2025-01-01</v>
      </c>
      <c r="C4" s="31" t="str">
        <f>LEFT(TEXT(B4, "dddd"), 3)</f>
        <v>ons</v>
      </c>
      <c r="D4" s="32"/>
      <c r="E4" s="33">
        <v>1</v>
      </c>
      <c r="G4" s="19">
        <f>VLOOKUP($C4, anpassa!$B$15:$H$21, 2, FALSE)</f>
        <v>8</v>
      </c>
      <c r="H4" s="19">
        <f>VLOOKUP($C4, anpassa!$B$15:$H$21, 3, FALSE)</f>
        <v>16</v>
      </c>
      <c r="I4" s="19">
        <f>VLOOKUP($C4, anpassa!$B$15:$H$21, 4, FALSE)</f>
        <v>19</v>
      </c>
      <c r="J4" s="19">
        <f>VLOOKUP($C4, anpassa!$B$15:$H$21, 5, FALSE)</f>
        <v>21</v>
      </c>
      <c r="K4" s="19">
        <f>VLOOKUP($C4, anpassa!$B$15:$H$21, 6, FALSE)</f>
        <v>0</v>
      </c>
      <c r="L4" s="19">
        <f>VLOOKUP($C4, anpassa!$B$15:$H$21, 7, FALSE)</f>
        <v>0</v>
      </c>
      <c r="N4" s="23">
        <f t="shared" ref="N4:N34" si="0">(H4-G4)+(J4-I4)+(L4-K4)</f>
        <v>10</v>
      </c>
      <c r="O4" s="24">
        <f>IF(OR(C4="lör", C4="sön", E4="L"), 0, 8.5)</f>
        <v>8.5</v>
      </c>
      <c r="P4" s="21">
        <f>N4-O4</f>
        <v>1.5</v>
      </c>
      <c r="R4" s="43"/>
      <c r="S4" s="1"/>
      <c r="T4" s="20"/>
    </row>
    <row r="5" spans="1:21" s="13" customFormat="1" ht="18" customHeight="1">
      <c r="A5" s="1"/>
      <c r="B5" s="26">
        <f>B4+1</f>
        <v>45659</v>
      </c>
      <c r="C5" s="31" t="str">
        <f t="shared" ref="C5:C34" si="1">LEFT(TEXT(B5, "dddd"), 3)</f>
        <v>tor</v>
      </c>
      <c r="D5" s="32"/>
      <c r="E5" s="33">
        <v>2</v>
      </c>
      <c r="G5" s="19">
        <f>VLOOKUP($C5, anpassa!$B$15:$H$21, 2, FALSE)</f>
        <v>8</v>
      </c>
      <c r="H5" s="19">
        <f>VLOOKUP($C5, anpassa!$B$15:$H$21, 3, FALSE)</f>
        <v>17</v>
      </c>
      <c r="I5" s="19">
        <f>VLOOKUP($C5, anpassa!$B$15:$H$21, 4, FALSE)</f>
        <v>0</v>
      </c>
      <c r="J5" s="19">
        <f>VLOOKUP($C5, anpassa!$B$15:$H$21, 5, FALSE)</f>
        <v>0</v>
      </c>
      <c r="K5" s="19">
        <f>VLOOKUP($C5, anpassa!$B$15:$H$21, 6, FALSE)</f>
        <v>0</v>
      </c>
      <c r="L5" s="19">
        <f>VLOOKUP($C5, anpassa!$B$15:$H$21, 7, FALSE)</f>
        <v>0</v>
      </c>
      <c r="N5" s="23">
        <f t="shared" si="0"/>
        <v>9</v>
      </c>
      <c r="O5" s="24">
        <f t="shared" ref="O5:O34" si="2">IF(OR(C5="lör", C5="sön", E5="L"), 0, 8.5)</f>
        <v>8.5</v>
      </c>
      <c r="P5" s="21">
        <f>(N5-O5)+P4</f>
        <v>2</v>
      </c>
      <c r="R5" s="43"/>
      <c r="S5" s="1"/>
    </row>
    <row r="6" spans="1:21" s="13" customFormat="1" ht="18" customHeight="1">
      <c r="A6" s="1"/>
      <c r="B6" s="26">
        <f t="shared" ref="B6:B34" si="3">B5+1</f>
        <v>45660</v>
      </c>
      <c r="C6" s="31" t="str">
        <f t="shared" si="1"/>
        <v>fre</v>
      </c>
      <c r="D6" s="32"/>
      <c r="E6" s="33">
        <v>3</v>
      </c>
      <c r="G6" s="19">
        <f>VLOOKUP($C6, anpassa!$B$15:$H$21, 2, FALSE)</f>
        <v>8</v>
      </c>
      <c r="H6" s="19">
        <f>VLOOKUP($C6, anpassa!$B$15:$H$21, 3, FALSE)</f>
        <v>15</v>
      </c>
      <c r="I6" s="19">
        <f>VLOOKUP($C6, anpassa!$B$15:$H$21, 4, FALSE)</f>
        <v>0</v>
      </c>
      <c r="J6" s="19">
        <f>VLOOKUP($C6, anpassa!$B$15:$H$21, 5, FALSE)</f>
        <v>0</v>
      </c>
      <c r="K6" s="19">
        <f>VLOOKUP($C6, anpassa!$B$15:$H$21, 6, FALSE)</f>
        <v>0</v>
      </c>
      <c r="L6" s="19">
        <f>VLOOKUP($C6, anpassa!$B$15:$H$21, 7, FALSE)</f>
        <v>0</v>
      </c>
      <c r="N6" s="23">
        <f t="shared" si="0"/>
        <v>7</v>
      </c>
      <c r="O6" s="24">
        <f t="shared" si="2"/>
        <v>8.5</v>
      </c>
      <c r="P6" s="21">
        <f t="shared" ref="P6:P34" si="4">(N6-O6)+P5</f>
        <v>0.5</v>
      </c>
      <c r="R6" s="43"/>
      <c r="S6" s="1"/>
      <c r="U6" s="3"/>
    </row>
    <row r="7" spans="1:21" s="13" customFormat="1" ht="18" customHeight="1">
      <c r="A7" s="1"/>
      <c r="B7" s="26">
        <f t="shared" si="3"/>
        <v>45661</v>
      </c>
      <c r="C7" s="31" t="str">
        <f t="shared" si="1"/>
        <v>lör</v>
      </c>
      <c r="D7" s="32"/>
      <c r="E7" s="33">
        <v>4</v>
      </c>
      <c r="G7" s="19">
        <f>VLOOKUP($C7, anpassa!$B$15:$H$21, 2, FALSE)</f>
        <v>0</v>
      </c>
      <c r="H7" s="19">
        <f>VLOOKUP($C7, anpassa!$B$15:$H$21, 3, FALSE)</f>
        <v>0</v>
      </c>
      <c r="I7" s="19">
        <f>VLOOKUP($C7, anpassa!$B$15:$H$21, 4, FALSE)</f>
        <v>0</v>
      </c>
      <c r="J7" s="19">
        <f>VLOOKUP($C7, anpassa!$B$15:$H$21, 5, FALSE)</f>
        <v>0</v>
      </c>
      <c r="K7" s="19">
        <f>VLOOKUP($C7, anpassa!$B$15:$H$21, 6, FALSE)</f>
        <v>0</v>
      </c>
      <c r="L7" s="19">
        <f>VLOOKUP($C7, anpassa!$B$15:$H$21, 7, FALSE)</f>
        <v>0</v>
      </c>
      <c r="N7" s="23">
        <f t="shared" si="0"/>
        <v>0</v>
      </c>
      <c r="O7" s="24">
        <f t="shared" si="2"/>
        <v>0</v>
      </c>
      <c r="P7" s="21">
        <f t="shared" si="4"/>
        <v>0.5</v>
      </c>
      <c r="R7" s="43"/>
      <c r="S7" s="1"/>
    </row>
    <row r="8" spans="1:21" s="13" customFormat="1" ht="18" customHeight="1">
      <c r="A8" s="1"/>
      <c r="B8" s="26">
        <f t="shared" si="3"/>
        <v>45662</v>
      </c>
      <c r="C8" s="31" t="str">
        <f t="shared" si="1"/>
        <v>sön</v>
      </c>
      <c r="D8" s="32"/>
      <c r="E8" s="33">
        <v>5</v>
      </c>
      <c r="G8" s="19">
        <f>VLOOKUP($C8, anpassa!$B$15:$H$21, 2, FALSE)</f>
        <v>19</v>
      </c>
      <c r="H8" s="19">
        <f>VLOOKUP($C8, anpassa!$B$15:$H$21, 3, FALSE)</f>
        <v>21</v>
      </c>
      <c r="I8" s="19">
        <f>VLOOKUP($C8, anpassa!$B$15:$H$21, 4, FALSE)</f>
        <v>0</v>
      </c>
      <c r="J8" s="19">
        <f>VLOOKUP($C8, anpassa!$B$15:$H$21, 5, FALSE)</f>
        <v>0</v>
      </c>
      <c r="K8" s="19">
        <f>VLOOKUP($C8, anpassa!$B$15:$H$21, 6, FALSE)</f>
        <v>0</v>
      </c>
      <c r="L8" s="19">
        <f>VLOOKUP($C8, anpassa!$B$15:$H$21, 7, FALSE)</f>
        <v>0</v>
      </c>
      <c r="N8" s="23">
        <f t="shared" si="0"/>
        <v>2</v>
      </c>
      <c r="O8" s="24">
        <f t="shared" si="2"/>
        <v>0</v>
      </c>
      <c r="P8" s="21">
        <f t="shared" si="4"/>
        <v>2.5</v>
      </c>
      <c r="R8" s="43"/>
      <c r="S8" s="1"/>
    </row>
    <row r="9" spans="1:21" s="2" customFormat="1" ht="18" customHeight="1">
      <c r="A9" s="1"/>
      <c r="B9" s="26">
        <f t="shared" si="3"/>
        <v>45663</v>
      </c>
      <c r="C9" s="31" t="str">
        <f t="shared" si="1"/>
        <v>mån</v>
      </c>
      <c r="D9" s="34"/>
      <c r="E9" s="33">
        <v>6</v>
      </c>
      <c r="G9" s="19">
        <f>VLOOKUP($C9, anpassa!$B$15:$H$21, 2, FALSE)</f>
        <v>8</v>
      </c>
      <c r="H9" s="19">
        <f>VLOOKUP($C9, anpassa!$B$15:$H$21, 3, FALSE)</f>
        <v>16</v>
      </c>
      <c r="I9" s="19">
        <f>VLOOKUP($C9, anpassa!$B$15:$H$21, 4, FALSE)</f>
        <v>0</v>
      </c>
      <c r="J9" s="19">
        <f>VLOOKUP($C9, anpassa!$B$15:$H$21, 5, FALSE)</f>
        <v>0</v>
      </c>
      <c r="K9" s="19">
        <f>VLOOKUP($C9, anpassa!$B$15:$H$21, 6, FALSE)</f>
        <v>0</v>
      </c>
      <c r="L9" s="19">
        <f>VLOOKUP($C9, anpassa!$B$15:$H$21, 7, FALSE)</f>
        <v>0</v>
      </c>
      <c r="N9" s="23">
        <f t="shared" si="0"/>
        <v>8</v>
      </c>
      <c r="O9" s="24">
        <f t="shared" si="2"/>
        <v>8.5</v>
      </c>
      <c r="P9" s="21">
        <f t="shared" si="4"/>
        <v>2</v>
      </c>
      <c r="R9" s="43"/>
      <c r="S9" s="1"/>
    </row>
    <row r="10" spans="1:21" s="2" customFormat="1" ht="18" customHeight="1">
      <c r="A10" s="1"/>
      <c r="B10" s="26">
        <f t="shared" si="3"/>
        <v>45664</v>
      </c>
      <c r="C10" s="31" t="str">
        <f t="shared" si="1"/>
        <v>tis</v>
      </c>
      <c r="D10" s="34"/>
      <c r="E10" s="33">
        <v>7</v>
      </c>
      <c r="G10" s="19">
        <f>VLOOKUP($C10, anpassa!$B$15:$H$21, 2, FALSE)</f>
        <v>8.5</v>
      </c>
      <c r="H10" s="19">
        <f>VLOOKUP($C10, anpassa!$B$15:$H$21, 3, FALSE)</f>
        <v>16</v>
      </c>
      <c r="I10" s="19">
        <f>VLOOKUP($C10, anpassa!$B$15:$H$21, 4, FALSE)</f>
        <v>0</v>
      </c>
      <c r="J10" s="19">
        <f>VLOOKUP($C10, anpassa!$B$15:$H$21, 5, FALSE)</f>
        <v>0</v>
      </c>
      <c r="K10" s="19">
        <f>VLOOKUP($C10, anpassa!$B$15:$H$21, 6, FALSE)</f>
        <v>0</v>
      </c>
      <c r="L10" s="19">
        <f>VLOOKUP($C10, anpassa!$B$15:$H$21, 7, FALSE)</f>
        <v>0</v>
      </c>
      <c r="N10" s="23">
        <f t="shared" si="0"/>
        <v>7.5</v>
      </c>
      <c r="O10" s="24">
        <f t="shared" si="2"/>
        <v>8.5</v>
      </c>
      <c r="P10" s="21">
        <f t="shared" si="4"/>
        <v>1</v>
      </c>
      <c r="R10" s="43"/>
      <c r="S10" s="1"/>
    </row>
    <row r="11" spans="1:21" s="2" customFormat="1" ht="18" customHeight="1">
      <c r="A11" s="1"/>
      <c r="B11" s="26">
        <f t="shared" si="3"/>
        <v>45665</v>
      </c>
      <c r="C11" s="31" t="str">
        <f t="shared" si="1"/>
        <v>ons</v>
      </c>
      <c r="D11" s="34"/>
      <c r="E11" s="33">
        <v>8</v>
      </c>
      <c r="G11" s="19">
        <f>VLOOKUP($C11, anpassa!$B$15:$H$21, 2, FALSE)</f>
        <v>8</v>
      </c>
      <c r="H11" s="19">
        <f>VLOOKUP($C11, anpassa!$B$15:$H$21, 3, FALSE)</f>
        <v>16</v>
      </c>
      <c r="I11" s="19">
        <f>VLOOKUP($C11, anpassa!$B$15:$H$21, 4, FALSE)</f>
        <v>19</v>
      </c>
      <c r="J11" s="19">
        <f>VLOOKUP($C11, anpassa!$B$15:$H$21, 5, FALSE)</f>
        <v>21</v>
      </c>
      <c r="K11" s="19">
        <f>VLOOKUP($C11, anpassa!$B$15:$H$21, 6, FALSE)</f>
        <v>0</v>
      </c>
      <c r="L11" s="19">
        <f>VLOOKUP($C11, anpassa!$B$15:$H$21, 7, FALSE)</f>
        <v>0</v>
      </c>
      <c r="N11" s="23">
        <f t="shared" si="0"/>
        <v>10</v>
      </c>
      <c r="O11" s="24">
        <f t="shared" si="2"/>
        <v>8.5</v>
      </c>
      <c r="P11" s="21">
        <f t="shared" si="4"/>
        <v>2.5</v>
      </c>
      <c r="R11" s="43"/>
      <c r="S11" s="1"/>
    </row>
    <row r="12" spans="1:21" s="15" customFormat="1" ht="18" customHeight="1">
      <c r="A12" s="14"/>
      <c r="B12" s="26">
        <f t="shared" si="3"/>
        <v>45666</v>
      </c>
      <c r="C12" s="31" t="str">
        <f t="shared" si="1"/>
        <v>tor</v>
      </c>
      <c r="D12" s="35"/>
      <c r="E12" s="33">
        <v>9</v>
      </c>
      <c r="G12" s="19">
        <f>VLOOKUP($C12, anpassa!$B$15:$H$21, 2, FALSE)</f>
        <v>8</v>
      </c>
      <c r="H12" s="19">
        <f>VLOOKUP($C12, anpassa!$B$15:$H$21, 3, FALSE)</f>
        <v>17</v>
      </c>
      <c r="I12" s="19">
        <f>VLOOKUP($C12, anpassa!$B$15:$H$21, 4, FALSE)</f>
        <v>0</v>
      </c>
      <c r="J12" s="19">
        <f>VLOOKUP($C12, anpassa!$B$15:$H$21, 5, FALSE)</f>
        <v>0</v>
      </c>
      <c r="K12" s="19">
        <f>VLOOKUP($C12, anpassa!$B$15:$H$21, 6, FALSE)</f>
        <v>0</v>
      </c>
      <c r="L12" s="19">
        <f>VLOOKUP($C12, anpassa!$B$15:$H$21, 7, FALSE)</f>
        <v>0</v>
      </c>
      <c r="N12" s="23">
        <f t="shared" si="0"/>
        <v>9</v>
      </c>
      <c r="O12" s="24">
        <f t="shared" si="2"/>
        <v>8.5</v>
      </c>
      <c r="P12" s="21">
        <f t="shared" si="4"/>
        <v>3</v>
      </c>
      <c r="R12" s="43"/>
    </row>
    <row r="13" spans="1:21" s="15" customFormat="1" ht="18" customHeight="1">
      <c r="A13" s="14"/>
      <c r="B13" s="26">
        <f t="shared" si="3"/>
        <v>45667</v>
      </c>
      <c r="C13" s="31" t="str">
        <f t="shared" si="1"/>
        <v>fre</v>
      </c>
      <c r="D13" s="35"/>
      <c r="E13" s="33">
        <v>10</v>
      </c>
      <c r="G13" s="19">
        <f>VLOOKUP($C13, anpassa!$B$15:$H$21, 2, FALSE)</f>
        <v>8</v>
      </c>
      <c r="H13" s="19">
        <f>VLOOKUP($C13, anpassa!$B$15:$H$21, 3, FALSE)</f>
        <v>15</v>
      </c>
      <c r="I13" s="19">
        <f>VLOOKUP($C13, anpassa!$B$15:$H$21, 4, FALSE)</f>
        <v>0</v>
      </c>
      <c r="J13" s="19">
        <f>VLOOKUP($C13, anpassa!$B$15:$H$21, 5, FALSE)</f>
        <v>0</v>
      </c>
      <c r="K13" s="19">
        <f>VLOOKUP($C13, anpassa!$B$15:$H$21, 6, FALSE)</f>
        <v>0</v>
      </c>
      <c r="L13" s="19">
        <f>VLOOKUP($C13, anpassa!$B$15:$H$21, 7, FALSE)</f>
        <v>0</v>
      </c>
      <c r="N13" s="23">
        <f t="shared" si="0"/>
        <v>7</v>
      </c>
      <c r="O13" s="24">
        <f t="shared" si="2"/>
        <v>8.5</v>
      </c>
      <c r="P13" s="21">
        <f t="shared" si="4"/>
        <v>1.5</v>
      </c>
      <c r="R13" s="43"/>
    </row>
    <row r="14" spans="1:21" s="13" customFormat="1" ht="18" customHeight="1">
      <c r="A14" s="1"/>
      <c r="B14" s="26">
        <f t="shared" si="3"/>
        <v>45668</v>
      </c>
      <c r="C14" s="31" t="str">
        <f t="shared" si="1"/>
        <v>lör</v>
      </c>
      <c r="D14" s="32"/>
      <c r="E14" s="33">
        <v>11</v>
      </c>
      <c r="G14" s="19">
        <f>VLOOKUP($C14, anpassa!$B$15:$H$21, 2, FALSE)</f>
        <v>0</v>
      </c>
      <c r="H14" s="19">
        <f>VLOOKUP($C14, anpassa!$B$15:$H$21, 3, FALSE)</f>
        <v>0</v>
      </c>
      <c r="I14" s="19">
        <f>VLOOKUP($C14, anpassa!$B$15:$H$21, 4, FALSE)</f>
        <v>0</v>
      </c>
      <c r="J14" s="19">
        <f>VLOOKUP($C14, anpassa!$B$15:$H$21, 5, FALSE)</f>
        <v>0</v>
      </c>
      <c r="K14" s="19">
        <f>VLOOKUP($C14, anpassa!$B$15:$H$21, 6, FALSE)</f>
        <v>0</v>
      </c>
      <c r="L14" s="19">
        <f>VLOOKUP($C14, anpassa!$B$15:$H$21, 7, FALSE)</f>
        <v>0</v>
      </c>
      <c r="N14" s="23">
        <f t="shared" si="0"/>
        <v>0</v>
      </c>
      <c r="O14" s="24">
        <f t="shared" si="2"/>
        <v>0</v>
      </c>
      <c r="P14" s="21">
        <f t="shared" si="4"/>
        <v>1.5</v>
      </c>
      <c r="R14" s="43"/>
      <c r="S14" s="1"/>
    </row>
    <row r="15" spans="1:21" s="13" customFormat="1" ht="18" customHeight="1">
      <c r="A15" s="1"/>
      <c r="B15" s="26">
        <f t="shared" si="3"/>
        <v>45669</v>
      </c>
      <c r="C15" s="31" t="str">
        <f t="shared" si="1"/>
        <v>sön</v>
      </c>
      <c r="D15" s="32"/>
      <c r="E15" s="33">
        <v>12</v>
      </c>
      <c r="G15" s="19">
        <f>VLOOKUP($C15, anpassa!$B$15:$H$21, 2, FALSE)</f>
        <v>19</v>
      </c>
      <c r="H15" s="19">
        <f>VLOOKUP($C15, anpassa!$B$15:$H$21, 3, FALSE)</f>
        <v>21</v>
      </c>
      <c r="I15" s="19">
        <f>VLOOKUP($C15, anpassa!$B$15:$H$21, 4, FALSE)</f>
        <v>0</v>
      </c>
      <c r="J15" s="19">
        <f>VLOOKUP($C15, anpassa!$B$15:$H$21, 5, FALSE)</f>
        <v>0</v>
      </c>
      <c r="K15" s="19">
        <f>VLOOKUP($C15, anpassa!$B$15:$H$21, 6, FALSE)</f>
        <v>0</v>
      </c>
      <c r="L15" s="19">
        <f>VLOOKUP($C15, anpassa!$B$15:$H$21, 7, FALSE)</f>
        <v>0</v>
      </c>
      <c r="N15" s="23">
        <f t="shared" si="0"/>
        <v>2</v>
      </c>
      <c r="O15" s="24">
        <f t="shared" si="2"/>
        <v>0</v>
      </c>
      <c r="P15" s="21">
        <f t="shared" si="4"/>
        <v>3.5</v>
      </c>
      <c r="R15" s="43"/>
      <c r="S15" s="1"/>
    </row>
    <row r="16" spans="1:21" s="13" customFormat="1" ht="18" customHeight="1">
      <c r="A16" s="1"/>
      <c r="B16" s="26">
        <f t="shared" si="3"/>
        <v>45670</v>
      </c>
      <c r="C16" s="31" t="str">
        <f t="shared" si="1"/>
        <v>mån</v>
      </c>
      <c r="D16" s="32"/>
      <c r="E16" s="33">
        <v>13</v>
      </c>
      <c r="G16" s="19">
        <f>VLOOKUP($C16, anpassa!$B$15:$H$21, 2, FALSE)</f>
        <v>8</v>
      </c>
      <c r="H16" s="19">
        <f>VLOOKUP($C16, anpassa!$B$15:$H$21, 3, FALSE)</f>
        <v>16</v>
      </c>
      <c r="I16" s="19">
        <f>VLOOKUP($C16, anpassa!$B$15:$H$21, 4, FALSE)</f>
        <v>0</v>
      </c>
      <c r="J16" s="19">
        <f>VLOOKUP($C16, anpassa!$B$15:$H$21, 5, FALSE)</f>
        <v>0</v>
      </c>
      <c r="K16" s="19">
        <f>VLOOKUP($C16, anpassa!$B$15:$H$21, 6, FALSE)</f>
        <v>0</v>
      </c>
      <c r="L16" s="19">
        <f>VLOOKUP($C16, anpassa!$B$15:$H$21, 7, FALSE)</f>
        <v>0</v>
      </c>
      <c r="N16" s="23">
        <f t="shared" si="0"/>
        <v>8</v>
      </c>
      <c r="O16" s="24">
        <f t="shared" si="2"/>
        <v>8.5</v>
      </c>
      <c r="P16" s="21">
        <f t="shared" si="4"/>
        <v>3</v>
      </c>
      <c r="R16" s="43"/>
      <c r="S16" s="1"/>
    </row>
    <row r="17" spans="1:19" s="13" customFormat="1" ht="18" customHeight="1">
      <c r="A17" s="1"/>
      <c r="B17" s="26">
        <f t="shared" si="3"/>
        <v>45671</v>
      </c>
      <c r="C17" s="31" t="str">
        <f t="shared" si="1"/>
        <v>tis</v>
      </c>
      <c r="D17" s="32"/>
      <c r="E17" s="33">
        <v>14</v>
      </c>
      <c r="G17" s="19">
        <f>VLOOKUP($C17, anpassa!$B$15:$H$21, 2, FALSE)</f>
        <v>8.5</v>
      </c>
      <c r="H17" s="19">
        <f>VLOOKUP($C17, anpassa!$B$15:$H$21, 3, FALSE)</f>
        <v>16</v>
      </c>
      <c r="I17" s="19">
        <f>VLOOKUP($C17, anpassa!$B$15:$H$21, 4, FALSE)</f>
        <v>0</v>
      </c>
      <c r="J17" s="19">
        <f>VLOOKUP($C17, anpassa!$B$15:$H$21, 5, FALSE)</f>
        <v>0</v>
      </c>
      <c r="K17" s="19">
        <f>VLOOKUP($C17, anpassa!$B$15:$H$21, 6, FALSE)</f>
        <v>0</v>
      </c>
      <c r="L17" s="19">
        <f>VLOOKUP($C17, anpassa!$B$15:$H$21, 7, FALSE)</f>
        <v>0</v>
      </c>
      <c r="N17" s="23">
        <f t="shared" si="0"/>
        <v>7.5</v>
      </c>
      <c r="O17" s="24">
        <f t="shared" si="2"/>
        <v>8.5</v>
      </c>
      <c r="P17" s="21">
        <f t="shared" si="4"/>
        <v>2</v>
      </c>
      <c r="R17" s="43"/>
      <c r="S17" s="1"/>
    </row>
    <row r="18" spans="1:19" s="2" customFormat="1" ht="18" customHeight="1">
      <c r="A18" s="1"/>
      <c r="B18" s="26">
        <f t="shared" si="3"/>
        <v>45672</v>
      </c>
      <c r="C18" s="31" t="str">
        <f t="shared" si="1"/>
        <v>ons</v>
      </c>
      <c r="D18" s="34"/>
      <c r="E18" s="33">
        <v>15</v>
      </c>
      <c r="G18" s="19">
        <f>VLOOKUP($C18, anpassa!$B$15:$H$21, 2, FALSE)</f>
        <v>8</v>
      </c>
      <c r="H18" s="19">
        <f>VLOOKUP($C18, anpassa!$B$15:$H$21, 3, FALSE)</f>
        <v>16</v>
      </c>
      <c r="I18" s="19">
        <f>VLOOKUP($C18, anpassa!$B$15:$H$21, 4, FALSE)</f>
        <v>19</v>
      </c>
      <c r="J18" s="19">
        <f>VLOOKUP($C18, anpassa!$B$15:$H$21, 5, FALSE)</f>
        <v>21</v>
      </c>
      <c r="K18" s="19">
        <f>VLOOKUP($C18, anpassa!$B$15:$H$21, 6, FALSE)</f>
        <v>0</v>
      </c>
      <c r="L18" s="19">
        <f>VLOOKUP($C18, anpassa!$B$15:$H$21, 7, FALSE)</f>
        <v>0</v>
      </c>
      <c r="N18" s="23">
        <f t="shared" si="0"/>
        <v>10</v>
      </c>
      <c r="O18" s="24">
        <f t="shared" si="2"/>
        <v>8.5</v>
      </c>
      <c r="P18" s="21">
        <f t="shared" si="4"/>
        <v>3.5</v>
      </c>
      <c r="R18" s="43"/>
      <c r="S18" s="1"/>
    </row>
    <row r="19" spans="1:19" s="2" customFormat="1" ht="18" customHeight="1">
      <c r="A19" s="1"/>
      <c r="B19" s="26">
        <f t="shared" si="3"/>
        <v>45673</v>
      </c>
      <c r="C19" s="31" t="str">
        <f t="shared" si="1"/>
        <v>tor</v>
      </c>
      <c r="D19" s="34"/>
      <c r="E19" s="33">
        <v>16</v>
      </c>
      <c r="G19" s="19">
        <f>VLOOKUP($C19, anpassa!$B$15:$H$21, 2, FALSE)</f>
        <v>8</v>
      </c>
      <c r="H19" s="19">
        <f>VLOOKUP($C19, anpassa!$B$15:$H$21, 3, FALSE)</f>
        <v>17</v>
      </c>
      <c r="I19" s="19">
        <f>VLOOKUP($C19, anpassa!$B$15:$H$21, 4, FALSE)</f>
        <v>0</v>
      </c>
      <c r="J19" s="19">
        <f>VLOOKUP($C19, anpassa!$B$15:$H$21, 5, FALSE)</f>
        <v>0</v>
      </c>
      <c r="K19" s="19">
        <f>VLOOKUP($C19, anpassa!$B$15:$H$21, 6, FALSE)</f>
        <v>0</v>
      </c>
      <c r="L19" s="19">
        <f>VLOOKUP($C19, anpassa!$B$15:$H$21, 7, FALSE)</f>
        <v>0</v>
      </c>
      <c r="N19" s="23">
        <f t="shared" si="0"/>
        <v>9</v>
      </c>
      <c r="O19" s="24">
        <f t="shared" si="2"/>
        <v>8.5</v>
      </c>
      <c r="P19" s="21">
        <f t="shared" si="4"/>
        <v>4</v>
      </c>
      <c r="R19" s="43"/>
      <c r="S19" s="1"/>
    </row>
    <row r="20" spans="1:19" s="2" customFormat="1" ht="18" customHeight="1">
      <c r="A20" s="1"/>
      <c r="B20" s="26">
        <f t="shared" si="3"/>
        <v>45674</v>
      </c>
      <c r="C20" s="31" t="str">
        <f t="shared" si="1"/>
        <v>fre</v>
      </c>
      <c r="D20" s="34"/>
      <c r="E20" s="33">
        <v>17</v>
      </c>
      <c r="G20" s="19">
        <f>VLOOKUP($C20, anpassa!$B$15:$H$21, 2, FALSE)</f>
        <v>8</v>
      </c>
      <c r="H20" s="19">
        <f>VLOOKUP($C20, anpassa!$B$15:$H$21, 3, FALSE)</f>
        <v>15</v>
      </c>
      <c r="I20" s="19">
        <f>VLOOKUP($C20, anpassa!$B$15:$H$21, 4, FALSE)</f>
        <v>0</v>
      </c>
      <c r="J20" s="19">
        <f>VLOOKUP($C20, anpassa!$B$15:$H$21, 5, FALSE)</f>
        <v>0</v>
      </c>
      <c r="K20" s="19">
        <f>VLOOKUP($C20, anpassa!$B$15:$H$21, 6, FALSE)</f>
        <v>0</v>
      </c>
      <c r="L20" s="19">
        <f>VLOOKUP($C20, anpassa!$B$15:$H$21, 7, FALSE)</f>
        <v>0</v>
      </c>
      <c r="N20" s="23">
        <f t="shared" si="0"/>
        <v>7</v>
      </c>
      <c r="O20" s="24">
        <f t="shared" si="2"/>
        <v>8.5</v>
      </c>
      <c r="P20" s="21">
        <f t="shared" si="4"/>
        <v>2.5</v>
      </c>
      <c r="R20" s="43"/>
      <c r="S20" s="1"/>
    </row>
    <row r="21" spans="1:19" s="2" customFormat="1" ht="18" customHeight="1">
      <c r="A21" s="1"/>
      <c r="B21" s="26">
        <f t="shared" si="3"/>
        <v>45675</v>
      </c>
      <c r="C21" s="31" t="str">
        <f t="shared" si="1"/>
        <v>lör</v>
      </c>
      <c r="D21" s="34"/>
      <c r="E21" s="33">
        <v>18</v>
      </c>
      <c r="G21" s="19">
        <f>VLOOKUP($C21, anpassa!$B$15:$H$21, 2, FALSE)</f>
        <v>0</v>
      </c>
      <c r="H21" s="19">
        <f>VLOOKUP($C21, anpassa!$B$15:$H$21, 3, FALSE)</f>
        <v>0</v>
      </c>
      <c r="I21" s="19">
        <f>VLOOKUP($C21, anpassa!$B$15:$H$21, 4, FALSE)</f>
        <v>0</v>
      </c>
      <c r="J21" s="19">
        <f>VLOOKUP($C21, anpassa!$B$15:$H$21, 5, FALSE)</f>
        <v>0</v>
      </c>
      <c r="K21" s="19">
        <f>VLOOKUP($C21, anpassa!$B$15:$H$21, 6, FALSE)</f>
        <v>0</v>
      </c>
      <c r="L21" s="19">
        <f>VLOOKUP($C21, anpassa!$B$15:$H$21, 7, FALSE)</f>
        <v>0</v>
      </c>
      <c r="N21" s="23">
        <f t="shared" si="0"/>
        <v>0</v>
      </c>
      <c r="O21" s="24">
        <f t="shared" si="2"/>
        <v>0</v>
      </c>
      <c r="P21" s="21">
        <f t="shared" si="4"/>
        <v>2.5</v>
      </c>
      <c r="R21" s="43"/>
      <c r="S21" s="1"/>
    </row>
    <row r="22" spans="1:19" s="2" customFormat="1" ht="18" customHeight="1">
      <c r="A22" s="1"/>
      <c r="B22" s="26">
        <f t="shared" si="3"/>
        <v>45676</v>
      </c>
      <c r="C22" s="31" t="str">
        <f t="shared" si="1"/>
        <v>sön</v>
      </c>
      <c r="D22" s="34"/>
      <c r="E22" s="33">
        <v>19</v>
      </c>
      <c r="G22" s="19">
        <f>VLOOKUP($C22, anpassa!$B$15:$H$21, 2, FALSE)</f>
        <v>19</v>
      </c>
      <c r="H22" s="19">
        <f>VLOOKUP($C22, anpassa!$B$15:$H$21, 3, FALSE)</f>
        <v>21</v>
      </c>
      <c r="I22" s="19">
        <f>VLOOKUP($C22, anpassa!$B$15:$H$21, 4, FALSE)</f>
        <v>0</v>
      </c>
      <c r="J22" s="19">
        <f>VLOOKUP($C22, anpassa!$B$15:$H$21, 5, FALSE)</f>
        <v>0</v>
      </c>
      <c r="K22" s="19">
        <f>VLOOKUP($C22, anpassa!$B$15:$H$21, 6, FALSE)</f>
        <v>0</v>
      </c>
      <c r="L22" s="19">
        <f>VLOOKUP($C22, anpassa!$B$15:$H$21, 7, FALSE)</f>
        <v>0</v>
      </c>
      <c r="N22" s="23">
        <f t="shared" si="0"/>
        <v>2</v>
      </c>
      <c r="O22" s="24">
        <f t="shared" si="2"/>
        <v>0</v>
      </c>
      <c r="P22" s="21">
        <f t="shared" si="4"/>
        <v>4.5</v>
      </c>
      <c r="R22" s="43"/>
      <c r="S22" s="1"/>
    </row>
    <row r="23" spans="1:19" s="2" customFormat="1" ht="18" customHeight="1">
      <c r="A23" s="1"/>
      <c r="B23" s="26">
        <f t="shared" si="3"/>
        <v>45677</v>
      </c>
      <c r="C23" s="31" t="str">
        <f t="shared" si="1"/>
        <v>mån</v>
      </c>
      <c r="D23" s="34"/>
      <c r="E23" s="33">
        <v>20</v>
      </c>
      <c r="G23" s="19">
        <f>VLOOKUP($C23, anpassa!$B$15:$H$21, 2, FALSE)</f>
        <v>8</v>
      </c>
      <c r="H23" s="19">
        <f>VLOOKUP($C23, anpassa!$B$15:$H$21, 3, FALSE)</f>
        <v>16</v>
      </c>
      <c r="I23" s="19">
        <f>VLOOKUP($C23, anpassa!$B$15:$H$21, 4, FALSE)</f>
        <v>0</v>
      </c>
      <c r="J23" s="19">
        <f>VLOOKUP($C23, anpassa!$B$15:$H$21, 5, FALSE)</f>
        <v>0</v>
      </c>
      <c r="K23" s="19">
        <f>VLOOKUP($C23, anpassa!$B$15:$H$21, 6, FALSE)</f>
        <v>0</v>
      </c>
      <c r="L23" s="19">
        <f>VLOOKUP($C23, anpassa!$B$15:$H$21, 7, FALSE)</f>
        <v>0</v>
      </c>
      <c r="N23" s="23">
        <f t="shared" si="0"/>
        <v>8</v>
      </c>
      <c r="O23" s="24">
        <f t="shared" si="2"/>
        <v>8.5</v>
      </c>
      <c r="P23" s="21">
        <f t="shared" si="4"/>
        <v>4</v>
      </c>
      <c r="R23" s="43"/>
      <c r="S23" s="1"/>
    </row>
    <row r="24" spans="1:19" s="15" customFormat="1" ht="18" customHeight="1">
      <c r="A24" s="14"/>
      <c r="B24" s="26">
        <f t="shared" si="3"/>
        <v>45678</v>
      </c>
      <c r="C24" s="31" t="str">
        <f t="shared" si="1"/>
        <v>tis</v>
      </c>
      <c r="D24" s="35"/>
      <c r="E24" s="33">
        <v>21</v>
      </c>
      <c r="G24" s="19">
        <f>VLOOKUP($C24, anpassa!$B$15:$H$21, 2, FALSE)</f>
        <v>8.5</v>
      </c>
      <c r="H24" s="19">
        <f>VLOOKUP($C24, anpassa!$B$15:$H$21, 3, FALSE)</f>
        <v>16</v>
      </c>
      <c r="I24" s="19">
        <f>VLOOKUP($C24, anpassa!$B$15:$H$21, 4, FALSE)</f>
        <v>0</v>
      </c>
      <c r="J24" s="19">
        <f>VLOOKUP($C24, anpassa!$B$15:$H$21, 5, FALSE)</f>
        <v>0</v>
      </c>
      <c r="K24" s="19">
        <f>VLOOKUP($C24, anpassa!$B$15:$H$21, 6, FALSE)</f>
        <v>0</v>
      </c>
      <c r="L24" s="19">
        <f>VLOOKUP($C24, anpassa!$B$15:$H$21, 7, FALSE)</f>
        <v>0</v>
      </c>
      <c r="N24" s="23">
        <f t="shared" si="0"/>
        <v>7.5</v>
      </c>
      <c r="O24" s="24">
        <f t="shared" si="2"/>
        <v>8.5</v>
      </c>
      <c r="P24" s="21">
        <f t="shared" si="4"/>
        <v>3</v>
      </c>
      <c r="R24" s="43"/>
    </row>
    <row r="25" spans="1:19" s="15" customFormat="1" ht="18" customHeight="1">
      <c r="A25" s="14"/>
      <c r="B25" s="26">
        <f t="shared" si="3"/>
        <v>45679</v>
      </c>
      <c r="C25" s="31" t="str">
        <f t="shared" si="1"/>
        <v>ons</v>
      </c>
      <c r="D25" s="35"/>
      <c r="E25" s="33">
        <v>22</v>
      </c>
      <c r="G25" s="19">
        <f>VLOOKUP($C25, anpassa!$B$15:$H$21, 2, FALSE)</f>
        <v>8</v>
      </c>
      <c r="H25" s="19">
        <f>VLOOKUP($C25, anpassa!$B$15:$H$21, 3, FALSE)</f>
        <v>16</v>
      </c>
      <c r="I25" s="19">
        <f>VLOOKUP($C25, anpassa!$B$15:$H$21, 4, FALSE)</f>
        <v>19</v>
      </c>
      <c r="J25" s="19">
        <f>VLOOKUP($C25, anpassa!$B$15:$H$21, 5, FALSE)</f>
        <v>21</v>
      </c>
      <c r="K25" s="19">
        <f>VLOOKUP($C25, anpassa!$B$15:$H$21, 6, FALSE)</f>
        <v>0</v>
      </c>
      <c r="L25" s="19">
        <f>VLOOKUP($C25, anpassa!$B$15:$H$21, 7, FALSE)</f>
        <v>0</v>
      </c>
      <c r="N25" s="23">
        <f t="shared" si="0"/>
        <v>10</v>
      </c>
      <c r="O25" s="24">
        <f t="shared" si="2"/>
        <v>8.5</v>
      </c>
      <c r="P25" s="21">
        <f t="shared" si="4"/>
        <v>4.5</v>
      </c>
      <c r="R25" s="43"/>
    </row>
    <row r="26" spans="1:19" s="2" customFormat="1" ht="18" customHeight="1">
      <c r="A26" s="1"/>
      <c r="B26" s="26">
        <f t="shared" si="3"/>
        <v>45680</v>
      </c>
      <c r="C26" s="31" t="str">
        <f t="shared" si="1"/>
        <v>tor</v>
      </c>
      <c r="D26" s="34"/>
      <c r="E26" s="33">
        <v>23</v>
      </c>
      <c r="G26" s="19">
        <f>VLOOKUP($C26, anpassa!$B$15:$H$21, 2, FALSE)</f>
        <v>8</v>
      </c>
      <c r="H26" s="19">
        <f>VLOOKUP($C26, anpassa!$B$15:$H$21, 3, FALSE)</f>
        <v>17</v>
      </c>
      <c r="I26" s="19">
        <f>VLOOKUP($C26, anpassa!$B$15:$H$21, 4, FALSE)</f>
        <v>0</v>
      </c>
      <c r="J26" s="19">
        <f>VLOOKUP($C26, anpassa!$B$15:$H$21, 5, FALSE)</f>
        <v>0</v>
      </c>
      <c r="K26" s="19">
        <f>VLOOKUP($C26, anpassa!$B$15:$H$21, 6, FALSE)</f>
        <v>0</v>
      </c>
      <c r="L26" s="19">
        <f>VLOOKUP($C26, anpassa!$B$15:$H$21, 7, FALSE)</f>
        <v>0</v>
      </c>
      <c r="N26" s="23">
        <f t="shared" si="0"/>
        <v>9</v>
      </c>
      <c r="O26" s="24">
        <f t="shared" si="2"/>
        <v>8.5</v>
      </c>
      <c r="P26" s="21">
        <f t="shared" si="4"/>
        <v>5</v>
      </c>
      <c r="R26" s="43"/>
      <c r="S26" s="1"/>
    </row>
    <row r="27" spans="1:19" s="2" customFormat="1" ht="18" customHeight="1">
      <c r="A27" s="1"/>
      <c r="B27" s="26">
        <f t="shared" si="3"/>
        <v>45681</v>
      </c>
      <c r="C27" s="31" t="str">
        <f t="shared" si="1"/>
        <v>fre</v>
      </c>
      <c r="D27" s="34"/>
      <c r="E27" s="33">
        <v>24</v>
      </c>
      <c r="G27" s="19">
        <f>VLOOKUP($C27, anpassa!$B$15:$H$21, 2, FALSE)</f>
        <v>8</v>
      </c>
      <c r="H27" s="19">
        <f>VLOOKUP($C27, anpassa!$B$15:$H$21, 3, FALSE)</f>
        <v>15</v>
      </c>
      <c r="I27" s="19">
        <f>VLOOKUP($C27, anpassa!$B$15:$H$21, 4, FALSE)</f>
        <v>0</v>
      </c>
      <c r="J27" s="19">
        <f>VLOOKUP($C27, anpassa!$B$15:$H$21, 5, FALSE)</f>
        <v>0</v>
      </c>
      <c r="K27" s="19">
        <f>VLOOKUP($C27, anpassa!$B$15:$H$21, 6, FALSE)</f>
        <v>0</v>
      </c>
      <c r="L27" s="19">
        <f>VLOOKUP($C27, anpassa!$B$15:$H$21, 7, FALSE)</f>
        <v>0</v>
      </c>
      <c r="N27" s="23">
        <f t="shared" si="0"/>
        <v>7</v>
      </c>
      <c r="O27" s="24">
        <f t="shared" si="2"/>
        <v>8.5</v>
      </c>
      <c r="P27" s="21">
        <f t="shared" si="4"/>
        <v>3.5</v>
      </c>
      <c r="R27" s="43"/>
      <c r="S27" s="1"/>
    </row>
    <row r="28" spans="1:19" s="2" customFormat="1" ht="18" customHeight="1">
      <c r="A28" s="1"/>
      <c r="B28" s="26">
        <f t="shared" si="3"/>
        <v>45682</v>
      </c>
      <c r="C28" s="31" t="str">
        <f t="shared" si="1"/>
        <v>lör</v>
      </c>
      <c r="D28" s="34"/>
      <c r="E28" s="33">
        <v>25</v>
      </c>
      <c r="G28" s="19">
        <f>VLOOKUP($C28, anpassa!$B$15:$H$21, 2, FALSE)</f>
        <v>0</v>
      </c>
      <c r="H28" s="19">
        <f>VLOOKUP($C28, anpassa!$B$15:$H$21, 3, FALSE)</f>
        <v>0</v>
      </c>
      <c r="I28" s="19">
        <f>VLOOKUP($C28, anpassa!$B$15:$H$21, 4, FALSE)</f>
        <v>0</v>
      </c>
      <c r="J28" s="19">
        <f>VLOOKUP($C28, anpassa!$B$15:$H$21, 5, FALSE)</f>
        <v>0</v>
      </c>
      <c r="K28" s="19">
        <f>VLOOKUP($C28, anpassa!$B$15:$H$21, 6, FALSE)</f>
        <v>0</v>
      </c>
      <c r="L28" s="19">
        <f>VLOOKUP($C28, anpassa!$B$15:$H$21, 7, FALSE)</f>
        <v>0</v>
      </c>
      <c r="N28" s="23">
        <f t="shared" si="0"/>
        <v>0</v>
      </c>
      <c r="O28" s="24">
        <f t="shared" si="2"/>
        <v>0</v>
      </c>
      <c r="P28" s="21">
        <f t="shared" si="4"/>
        <v>3.5</v>
      </c>
      <c r="R28" s="43"/>
      <c r="S28" s="1"/>
    </row>
    <row r="29" spans="1:19" s="2" customFormat="1" ht="18" customHeight="1">
      <c r="A29" s="1"/>
      <c r="B29" s="26">
        <f t="shared" si="3"/>
        <v>45683</v>
      </c>
      <c r="C29" s="31" t="str">
        <f t="shared" si="1"/>
        <v>sön</v>
      </c>
      <c r="D29" s="34"/>
      <c r="E29" s="33">
        <v>26</v>
      </c>
      <c r="G29" s="19">
        <f>VLOOKUP($C29, anpassa!$B$15:$H$21, 2, FALSE)</f>
        <v>19</v>
      </c>
      <c r="H29" s="19">
        <f>VLOOKUP($C29, anpassa!$B$15:$H$21, 3, FALSE)</f>
        <v>21</v>
      </c>
      <c r="I29" s="19">
        <f>VLOOKUP($C29, anpassa!$B$15:$H$21, 4, FALSE)</f>
        <v>0</v>
      </c>
      <c r="J29" s="19">
        <f>VLOOKUP($C29, anpassa!$B$15:$H$21, 5, FALSE)</f>
        <v>0</v>
      </c>
      <c r="K29" s="19">
        <f>VLOOKUP($C29, anpassa!$B$15:$H$21, 6, FALSE)</f>
        <v>0</v>
      </c>
      <c r="L29" s="19">
        <f>VLOOKUP($C29, anpassa!$B$15:$H$21, 7, FALSE)</f>
        <v>0</v>
      </c>
      <c r="N29" s="23">
        <f t="shared" si="0"/>
        <v>2</v>
      </c>
      <c r="O29" s="24">
        <f t="shared" si="2"/>
        <v>0</v>
      </c>
      <c r="P29" s="21">
        <f t="shared" si="4"/>
        <v>5.5</v>
      </c>
      <c r="R29" s="43"/>
      <c r="S29" s="1"/>
    </row>
    <row r="30" spans="1:19" s="2" customFormat="1" ht="18" customHeight="1">
      <c r="A30" s="1"/>
      <c r="B30" s="26">
        <f t="shared" si="3"/>
        <v>45684</v>
      </c>
      <c r="C30" s="31" t="str">
        <f t="shared" si="1"/>
        <v>mån</v>
      </c>
      <c r="D30" s="34"/>
      <c r="E30" s="33">
        <v>27</v>
      </c>
      <c r="G30" s="19">
        <f>VLOOKUP($C30, anpassa!$B$15:$H$21, 2, FALSE)</f>
        <v>8</v>
      </c>
      <c r="H30" s="19">
        <f>VLOOKUP($C30, anpassa!$B$15:$H$21, 3, FALSE)</f>
        <v>16</v>
      </c>
      <c r="I30" s="19">
        <f>VLOOKUP($C30, anpassa!$B$15:$H$21, 4, FALSE)</f>
        <v>0</v>
      </c>
      <c r="J30" s="19">
        <f>VLOOKUP($C30, anpassa!$B$15:$H$21, 5, FALSE)</f>
        <v>0</v>
      </c>
      <c r="K30" s="19">
        <f>VLOOKUP($C30, anpassa!$B$15:$H$21, 6, FALSE)</f>
        <v>0</v>
      </c>
      <c r="L30" s="19">
        <f>VLOOKUP($C30, anpassa!$B$15:$H$21, 7, FALSE)</f>
        <v>0</v>
      </c>
      <c r="N30" s="23">
        <f t="shared" si="0"/>
        <v>8</v>
      </c>
      <c r="O30" s="24">
        <f t="shared" si="2"/>
        <v>8.5</v>
      </c>
      <c r="P30" s="21">
        <f t="shared" si="4"/>
        <v>5</v>
      </c>
      <c r="R30" s="43"/>
      <c r="S30" s="1"/>
    </row>
    <row r="31" spans="1:19" s="2" customFormat="1" ht="18" customHeight="1">
      <c r="A31" s="1"/>
      <c r="B31" s="26">
        <f t="shared" si="3"/>
        <v>45685</v>
      </c>
      <c r="C31" s="31" t="str">
        <f t="shared" si="1"/>
        <v>tis</v>
      </c>
      <c r="D31" s="34"/>
      <c r="E31" s="33">
        <v>28</v>
      </c>
      <c r="G31" s="19">
        <f>VLOOKUP($C31, anpassa!$B$15:$H$21, 2, FALSE)</f>
        <v>8.5</v>
      </c>
      <c r="H31" s="19">
        <f>VLOOKUP($C31, anpassa!$B$15:$H$21, 3, FALSE)</f>
        <v>16</v>
      </c>
      <c r="I31" s="19">
        <f>VLOOKUP($C31, anpassa!$B$15:$H$21, 4, FALSE)</f>
        <v>0</v>
      </c>
      <c r="J31" s="19">
        <f>VLOOKUP($C31, anpassa!$B$15:$H$21, 5, FALSE)</f>
        <v>0</v>
      </c>
      <c r="K31" s="19">
        <f>VLOOKUP($C31, anpassa!$B$15:$H$21, 6, FALSE)</f>
        <v>0</v>
      </c>
      <c r="L31" s="19">
        <f>VLOOKUP($C31, anpassa!$B$15:$H$21, 7, FALSE)</f>
        <v>0</v>
      </c>
      <c r="N31" s="23">
        <f t="shared" si="0"/>
        <v>7.5</v>
      </c>
      <c r="O31" s="24">
        <f t="shared" si="2"/>
        <v>8.5</v>
      </c>
      <c r="P31" s="21">
        <f t="shared" si="4"/>
        <v>4</v>
      </c>
      <c r="R31" s="43"/>
      <c r="S31" s="1"/>
    </row>
    <row r="32" spans="1:19" s="2" customFormat="1" ht="18" customHeight="1">
      <c r="A32" s="1"/>
      <c r="B32" s="26">
        <f t="shared" si="3"/>
        <v>45686</v>
      </c>
      <c r="C32" s="31" t="str">
        <f t="shared" si="1"/>
        <v>ons</v>
      </c>
      <c r="D32" s="34"/>
      <c r="E32" s="33">
        <v>29</v>
      </c>
      <c r="G32" s="19">
        <f>VLOOKUP($C32, anpassa!$B$15:$H$21, 2, FALSE)</f>
        <v>8</v>
      </c>
      <c r="H32" s="19">
        <f>VLOOKUP($C32, anpassa!$B$15:$H$21, 3, FALSE)</f>
        <v>16</v>
      </c>
      <c r="I32" s="19">
        <f>VLOOKUP($C32, anpassa!$B$15:$H$21, 4, FALSE)</f>
        <v>19</v>
      </c>
      <c r="J32" s="19">
        <f>VLOOKUP($C32, anpassa!$B$15:$H$21, 5, FALSE)</f>
        <v>21</v>
      </c>
      <c r="K32" s="19">
        <f>VLOOKUP($C32, anpassa!$B$15:$H$21, 6, FALSE)</f>
        <v>0</v>
      </c>
      <c r="L32" s="19">
        <f>VLOOKUP($C32, anpassa!$B$15:$H$21, 7, FALSE)</f>
        <v>0</v>
      </c>
      <c r="N32" s="23">
        <f t="shared" si="0"/>
        <v>10</v>
      </c>
      <c r="O32" s="24">
        <f t="shared" si="2"/>
        <v>8.5</v>
      </c>
      <c r="P32" s="21">
        <f t="shared" si="4"/>
        <v>5.5</v>
      </c>
      <c r="R32" s="43"/>
      <c r="S32" s="1"/>
    </row>
    <row r="33" spans="1:19" s="2" customFormat="1" ht="18" customHeight="1">
      <c r="A33" s="1"/>
      <c r="B33" s="26">
        <f t="shared" si="3"/>
        <v>45687</v>
      </c>
      <c r="C33" s="31" t="str">
        <f t="shared" si="1"/>
        <v>tor</v>
      </c>
      <c r="D33" s="34"/>
      <c r="E33" s="33">
        <v>30</v>
      </c>
      <c r="G33" s="19">
        <f>VLOOKUP($C33, anpassa!$B$15:$H$21, 2, FALSE)</f>
        <v>8</v>
      </c>
      <c r="H33" s="19">
        <f>VLOOKUP($C33, anpassa!$B$15:$H$21, 3, FALSE)</f>
        <v>17</v>
      </c>
      <c r="I33" s="19">
        <f>VLOOKUP($C33, anpassa!$B$15:$H$21, 4, FALSE)</f>
        <v>0</v>
      </c>
      <c r="J33" s="19">
        <f>VLOOKUP($C33, anpassa!$B$15:$H$21, 5, FALSE)</f>
        <v>0</v>
      </c>
      <c r="K33" s="19">
        <f>VLOOKUP($C33, anpassa!$B$15:$H$21, 6, FALSE)</f>
        <v>0</v>
      </c>
      <c r="L33" s="19">
        <f>VLOOKUP($C33, anpassa!$B$15:$H$21, 7, FALSE)</f>
        <v>0</v>
      </c>
      <c r="N33" s="23">
        <f t="shared" si="0"/>
        <v>9</v>
      </c>
      <c r="O33" s="24">
        <f t="shared" si="2"/>
        <v>8.5</v>
      </c>
      <c r="P33" s="21">
        <f t="shared" si="4"/>
        <v>6</v>
      </c>
      <c r="R33" s="43"/>
      <c r="S33" s="1"/>
    </row>
    <row r="34" spans="1:19" s="2" customFormat="1" ht="18" customHeight="1">
      <c r="A34" s="1"/>
      <c r="B34" s="26">
        <f t="shared" si="3"/>
        <v>45688</v>
      </c>
      <c r="C34" s="31" t="str">
        <f t="shared" si="1"/>
        <v>fre</v>
      </c>
      <c r="D34" s="34"/>
      <c r="E34" s="33">
        <v>31</v>
      </c>
      <c r="G34" s="19">
        <f>VLOOKUP($C34, anpassa!$B$15:$H$21, 2, FALSE)</f>
        <v>8</v>
      </c>
      <c r="H34" s="19">
        <f>VLOOKUP($C34, anpassa!$B$15:$H$21, 3, FALSE)</f>
        <v>15</v>
      </c>
      <c r="I34" s="19">
        <f>VLOOKUP($C34, anpassa!$B$15:$H$21, 4, FALSE)</f>
        <v>0</v>
      </c>
      <c r="J34" s="19">
        <f>VLOOKUP($C34, anpassa!$B$15:$H$21, 5, FALSE)</f>
        <v>0</v>
      </c>
      <c r="K34" s="19">
        <f>VLOOKUP($C34, anpassa!$B$15:$H$21, 6, FALSE)</f>
        <v>0</v>
      </c>
      <c r="L34" s="19">
        <f>VLOOKUP($C34, anpassa!$B$15:$H$21, 7, FALSE)</f>
        <v>0</v>
      </c>
      <c r="N34" s="23">
        <f t="shared" si="0"/>
        <v>7</v>
      </c>
      <c r="O34" s="24">
        <f t="shared" si="2"/>
        <v>8.5</v>
      </c>
      <c r="P34" s="21">
        <f t="shared" si="4"/>
        <v>4.5</v>
      </c>
      <c r="R34" s="43"/>
      <c r="S34" s="1"/>
    </row>
    <row r="35" spans="1:19" ht="22" customHeight="1">
      <c r="O35" s="50" t="s">
        <v>20</v>
      </c>
      <c r="P35" s="22">
        <f>P34</f>
        <v>4.5</v>
      </c>
    </row>
    <row r="36" spans="1:19" ht="22" customHeight="1">
      <c r="B36" s="14" t="s">
        <v>11</v>
      </c>
      <c r="G36" s="51" t="s">
        <v>21</v>
      </c>
    </row>
    <row r="37" spans="1:19" ht="18" customHeight="1">
      <c r="B37" s="61"/>
      <c r="E37" s="53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5"/>
    </row>
    <row r="38" spans="1:19" ht="50" customHeight="1">
      <c r="B38" s="61"/>
      <c r="E38" s="56"/>
      <c r="F38" s="57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5"/>
    </row>
    <row r="39" spans="1:19" ht="18" customHeight="1">
      <c r="B39" s="61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60"/>
    </row>
  </sheetData>
  <sheetProtection sheet="1" selectLockedCells="1"/>
  <mergeCells count="1">
    <mergeCell ref="G38:R38"/>
  </mergeCells>
  <conditionalFormatting sqref="C4:C34">
    <cfRule type="expression" dxfId="27" priority="1">
      <formula>OR(C4="lör", C4="sön")</formula>
    </cfRule>
  </conditionalFormatting>
  <conditionalFormatting sqref="E4:E34">
    <cfRule type="containsText" dxfId="26" priority="2" operator="containsText" text="L">
      <formula>NOT(ISERROR(SEARCH("L",E4)))</formula>
    </cfRule>
  </conditionalFormatting>
  <conditionalFormatting sqref="G4:L34">
    <cfRule type="expression" dxfId="25" priority="3">
      <formula>OR(TEXT($C4, "dddd")="lör", TEXT($C4, "dddd")="sön")</formula>
    </cfRule>
    <cfRule type="expression" dxfId="24" priority="4">
      <formula>OR(TEXT($E4, "dddd")="L")</formula>
    </cfRule>
  </conditionalFormatting>
  <printOptions horizontalCentered="1"/>
  <pageMargins left="0.39370078740157483" right="0.39370078740157483" top="0.78740157480314965" bottom="0.19685039370078741" header="0.51181102362204722" footer="0.51181102362204722"/>
  <pageSetup paperSize="9" fitToHeight="100" orientation="portrait" r:id="rId1"/>
  <headerFooter alignWithMargins="0"/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8F576-7AA5-412F-B1BB-12B054ACB042}">
  <sheetPr>
    <tabColor rgb="FFA8A8A8"/>
  </sheetPr>
  <dimension ref="A1:U36"/>
  <sheetViews>
    <sheetView showGridLines="0" showZeros="0" zoomScaleNormal="100" zoomScaleSheetLayoutView="100" workbookViewId="0">
      <pane ySplit="3" topLeftCell="A4" activePane="bottomLeft" state="frozen"/>
      <selection activeCell="B5" sqref="B5:E5"/>
      <selection pane="bottomLeft" activeCell="R4" sqref="R4"/>
    </sheetView>
  </sheetViews>
  <sheetFormatPr defaultColWidth="9.08984375" defaultRowHeight="18" customHeight="1"/>
  <cols>
    <col min="1" max="1" width="1.81640625" style="4" customWidth="1"/>
    <col min="2" max="2" width="8.6328125" style="4" hidden="1" customWidth="1"/>
    <col min="3" max="3" width="5.6328125" style="27" customWidth="1"/>
    <col min="4" max="4" width="0.453125" style="6" customWidth="1"/>
    <col min="5" max="5" width="3.1796875" style="28" customWidth="1"/>
    <col min="6" max="6" width="0.453125" style="6" customWidth="1"/>
    <col min="7" max="12" width="5.1796875" style="5" customWidth="1"/>
    <col min="13" max="13" width="0.453125" style="6" customWidth="1"/>
    <col min="14" max="16" width="5.1796875" style="5" customWidth="1"/>
    <col min="17" max="17" width="0.453125" style="6" customWidth="1"/>
    <col min="18" max="18" width="32.7265625" style="5" customWidth="1"/>
    <col min="19" max="16384" width="9.08984375" style="6"/>
  </cols>
  <sheetData>
    <row r="1" spans="1:21" ht="10" customHeight="1"/>
    <row r="2" spans="1:21" ht="40" customHeight="1">
      <c r="A2" s="7"/>
      <c r="C2" s="8" t="str">
        <f>CONCATENATE("Tidslogg för ",anpassa!B5," ","februari ",anpassa!B11)</f>
        <v>Tidslogg för Maja Gräddnos februari 2025</v>
      </c>
      <c r="G2" s="8"/>
      <c r="H2" s="8"/>
      <c r="I2" s="8"/>
      <c r="J2" s="8"/>
      <c r="K2" s="8"/>
      <c r="L2" s="8"/>
      <c r="N2" s="8"/>
      <c r="O2" s="8"/>
      <c r="P2" s="8"/>
      <c r="R2" s="8"/>
    </row>
    <row r="3" spans="1:21" ht="18" customHeight="1">
      <c r="G3" s="16" t="s">
        <v>12</v>
      </c>
      <c r="H3" s="16" t="s">
        <v>13</v>
      </c>
      <c r="I3" s="16" t="s">
        <v>12</v>
      </c>
      <c r="J3" s="16" t="s">
        <v>13</v>
      </c>
      <c r="K3" s="16" t="s">
        <v>12</v>
      </c>
      <c r="L3" s="16" t="s">
        <v>13</v>
      </c>
      <c r="N3" s="16" t="s">
        <v>7</v>
      </c>
      <c r="O3" s="16" t="s">
        <v>9</v>
      </c>
      <c r="P3" s="16" t="s">
        <v>8</v>
      </c>
      <c r="R3" s="17" t="s">
        <v>10</v>
      </c>
    </row>
    <row r="4" spans="1:21" s="13" customFormat="1" ht="18" customHeight="1">
      <c r="A4" s="1"/>
      <c r="B4" s="25" t="str">
        <f>TEXT(YEAR(anpassa!B25), "00") &amp; "-02-01"</f>
        <v>2025-02-01</v>
      </c>
      <c r="C4" s="31" t="str">
        <f>LEFT(TEXT(B4, "dddd"), 3)</f>
        <v>lör</v>
      </c>
      <c r="D4" s="32"/>
      <c r="E4" s="33">
        <v>1</v>
      </c>
      <c r="G4" s="19">
        <f>VLOOKUP($C4, anpassa!$B$15:$H$21, 2, FALSE)</f>
        <v>0</v>
      </c>
      <c r="H4" s="19">
        <f>VLOOKUP($C4, anpassa!$B$15:$H$21, 3, FALSE)</f>
        <v>0</v>
      </c>
      <c r="I4" s="19">
        <f>VLOOKUP($C4, anpassa!$B$15:$H$21, 4, FALSE)</f>
        <v>0</v>
      </c>
      <c r="J4" s="19">
        <f>VLOOKUP($C4, anpassa!$B$15:$H$21, 5, FALSE)</f>
        <v>0</v>
      </c>
      <c r="K4" s="19">
        <f>VLOOKUP($C4, anpassa!$B$15:$H$21, 6, FALSE)</f>
        <v>0</v>
      </c>
      <c r="L4" s="19">
        <f>VLOOKUP($C4, anpassa!$B$15:$H$21, 7, FALSE)</f>
        <v>0</v>
      </c>
      <c r="N4" s="23">
        <f t="shared" ref="N4:N31" si="0">(H4-G4)+(J4-I4)+(L4-K4)</f>
        <v>0</v>
      </c>
      <c r="O4" s="24">
        <f>IF(OR(C4="lör", C4="sön", E4="L"), 0, 8.5)</f>
        <v>0</v>
      </c>
      <c r="P4" s="21">
        <f>N4-O4</f>
        <v>0</v>
      </c>
      <c r="R4" s="43"/>
      <c r="S4" s="1"/>
      <c r="T4" s="20"/>
    </row>
    <row r="5" spans="1:21" s="13" customFormat="1" ht="18" customHeight="1">
      <c r="A5" s="1"/>
      <c r="B5" s="26">
        <f>B4+1</f>
        <v>45690</v>
      </c>
      <c r="C5" s="31" t="str">
        <f t="shared" ref="C5:C31" si="1">LEFT(TEXT(B5, "dddd"), 3)</f>
        <v>sön</v>
      </c>
      <c r="D5" s="32"/>
      <c r="E5" s="33">
        <v>2</v>
      </c>
      <c r="G5" s="19">
        <f>VLOOKUP($C5, anpassa!$B$15:$H$21, 2, FALSE)</f>
        <v>19</v>
      </c>
      <c r="H5" s="19">
        <f>VLOOKUP($C5, anpassa!$B$15:$H$21, 3, FALSE)</f>
        <v>21</v>
      </c>
      <c r="I5" s="19">
        <f>VLOOKUP($C5, anpassa!$B$15:$H$21, 4, FALSE)</f>
        <v>0</v>
      </c>
      <c r="J5" s="19">
        <f>VLOOKUP($C5, anpassa!$B$15:$H$21, 5, FALSE)</f>
        <v>0</v>
      </c>
      <c r="K5" s="19">
        <f>VLOOKUP($C5, anpassa!$B$15:$H$21, 6, FALSE)</f>
        <v>0</v>
      </c>
      <c r="L5" s="19">
        <f>VLOOKUP($C5, anpassa!$B$15:$H$21, 7, FALSE)</f>
        <v>0</v>
      </c>
      <c r="N5" s="23">
        <f t="shared" si="0"/>
        <v>2</v>
      </c>
      <c r="O5" s="24">
        <f t="shared" ref="O5:O31" si="2">IF(OR(C5="lör", C5="sön", E5="L"), 0, 8.5)</f>
        <v>0</v>
      </c>
      <c r="P5" s="21">
        <f>(N5-O5)+P4</f>
        <v>2</v>
      </c>
      <c r="R5" s="43"/>
      <c r="S5" s="1"/>
    </row>
    <row r="6" spans="1:21" s="13" customFormat="1" ht="18" customHeight="1">
      <c r="A6" s="1"/>
      <c r="B6" s="26">
        <f t="shared" ref="B6:B31" si="3">B5+1</f>
        <v>45691</v>
      </c>
      <c r="C6" s="31" t="str">
        <f t="shared" si="1"/>
        <v>mån</v>
      </c>
      <c r="D6" s="32"/>
      <c r="E6" s="33">
        <v>3</v>
      </c>
      <c r="G6" s="19">
        <f>VLOOKUP($C6, anpassa!$B$15:$H$21, 2, FALSE)</f>
        <v>8</v>
      </c>
      <c r="H6" s="19">
        <f>VLOOKUP($C6, anpassa!$B$15:$H$21, 3, FALSE)</f>
        <v>16</v>
      </c>
      <c r="I6" s="19">
        <f>VLOOKUP($C6, anpassa!$B$15:$H$21, 4, FALSE)</f>
        <v>0</v>
      </c>
      <c r="J6" s="19">
        <f>VLOOKUP($C6, anpassa!$B$15:$H$21, 5, FALSE)</f>
        <v>0</v>
      </c>
      <c r="K6" s="19">
        <f>VLOOKUP($C6, anpassa!$B$15:$H$21, 6, FALSE)</f>
        <v>0</v>
      </c>
      <c r="L6" s="19">
        <f>VLOOKUP($C6, anpassa!$B$15:$H$21, 7, FALSE)</f>
        <v>0</v>
      </c>
      <c r="N6" s="23">
        <f t="shared" si="0"/>
        <v>8</v>
      </c>
      <c r="O6" s="24">
        <f t="shared" si="2"/>
        <v>8.5</v>
      </c>
      <c r="P6" s="21">
        <f t="shared" ref="P6:P31" si="4">(N6-O6)+P5</f>
        <v>1.5</v>
      </c>
      <c r="R6" s="43"/>
      <c r="S6" s="1"/>
      <c r="U6" s="3"/>
    </row>
    <row r="7" spans="1:21" s="13" customFormat="1" ht="18" customHeight="1">
      <c r="A7" s="1"/>
      <c r="B7" s="26">
        <f t="shared" si="3"/>
        <v>45692</v>
      </c>
      <c r="C7" s="31" t="str">
        <f t="shared" si="1"/>
        <v>tis</v>
      </c>
      <c r="D7" s="32"/>
      <c r="E7" s="33">
        <v>4</v>
      </c>
      <c r="G7" s="19">
        <f>VLOOKUP($C7, anpassa!$B$15:$H$21, 2, FALSE)</f>
        <v>8.5</v>
      </c>
      <c r="H7" s="19">
        <f>VLOOKUP($C7, anpassa!$B$15:$H$21, 3, FALSE)</f>
        <v>16</v>
      </c>
      <c r="I7" s="19">
        <f>VLOOKUP($C7, anpassa!$B$15:$H$21, 4, FALSE)</f>
        <v>0</v>
      </c>
      <c r="J7" s="19">
        <f>VLOOKUP($C7, anpassa!$B$15:$H$21, 5, FALSE)</f>
        <v>0</v>
      </c>
      <c r="K7" s="19">
        <f>VLOOKUP($C7, anpassa!$B$15:$H$21, 6, FALSE)</f>
        <v>0</v>
      </c>
      <c r="L7" s="19">
        <f>VLOOKUP($C7, anpassa!$B$15:$H$21, 7, FALSE)</f>
        <v>0</v>
      </c>
      <c r="N7" s="23">
        <f t="shared" si="0"/>
        <v>7.5</v>
      </c>
      <c r="O7" s="24">
        <f t="shared" si="2"/>
        <v>8.5</v>
      </c>
      <c r="P7" s="21">
        <f t="shared" si="4"/>
        <v>0.5</v>
      </c>
      <c r="R7" s="43"/>
      <c r="S7" s="1"/>
    </row>
    <row r="8" spans="1:21" s="13" customFormat="1" ht="18" customHeight="1">
      <c r="A8" s="1"/>
      <c r="B8" s="26">
        <f t="shared" si="3"/>
        <v>45693</v>
      </c>
      <c r="C8" s="31" t="str">
        <f t="shared" si="1"/>
        <v>ons</v>
      </c>
      <c r="D8" s="32"/>
      <c r="E8" s="33">
        <v>5</v>
      </c>
      <c r="G8" s="19">
        <f>VLOOKUP($C8, anpassa!$B$15:$H$21, 2, FALSE)</f>
        <v>8</v>
      </c>
      <c r="H8" s="19">
        <f>VLOOKUP($C8, anpassa!$B$15:$H$21, 3, FALSE)</f>
        <v>16</v>
      </c>
      <c r="I8" s="19">
        <f>VLOOKUP($C8, anpassa!$B$15:$H$21, 4, FALSE)</f>
        <v>19</v>
      </c>
      <c r="J8" s="19">
        <f>VLOOKUP($C8, anpassa!$B$15:$H$21, 5, FALSE)</f>
        <v>21</v>
      </c>
      <c r="K8" s="19">
        <f>VLOOKUP($C8, anpassa!$B$15:$H$21, 6, FALSE)</f>
        <v>0</v>
      </c>
      <c r="L8" s="19">
        <f>VLOOKUP($C8, anpassa!$B$15:$H$21, 7, FALSE)</f>
        <v>0</v>
      </c>
      <c r="N8" s="23">
        <f t="shared" si="0"/>
        <v>10</v>
      </c>
      <c r="O8" s="24">
        <f t="shared" si="2"/>
        <v>8.5</v>
      </c>
      <c r="P8" s="21">
        <f t="shared" si="4"/>
        <v>2</v>
      </c>
      <c r="R8" s="43"/>
      <c r="S8" s="1"/>
    </row>
    <row r="9" spans="1:21" s="2" customFormat="1" ht="18" customHeight="1">
      <c r="A9" s="1"/>
      <c r="B9" s="26">
        <f t="shared" si="3"/>
        <v>45694</v>
      </c>
      <c r="C9" s="31" t="str">
        <f t="shared" si="1"/>
        <v>tor</v>
      </c>
      <c r="D9" s="34"/>
      <c r="E9" s="33">
        <v>6</v>
      </c>
      <c r="G9" s="19">
        <f>VLOOKUP($C9, anpassa!$B$15:$H$21, 2, FALSE)</f>
        <v>8</v>
      </c>
      <c r="H9" s="19">
        <f>VLOOKUP($C9, anpassa!$B$15:$H$21, 3, FALSE)</f>
        <v>17</v>
      </c>
      <c r="I9" s="19">
        <f>VLOOKUP($C9, anpassa!$B$15:$H$21, 4, FALSE)</f>
        <v>0</v>
      </c>
      <c r="J9" s="19">
        <f>VLOOKUP($C9, anpassa!$B$15:$H$21, 5, FALSE)</f>
        <v>0</v>
      </c>
      <c r="K9" s="19">
        <f>VLOOKUP($C9, anpassa!$B$15:$H$21, 6, FALSE)</f>
        <v>0</v>
      </c>
      <c r="L9" s="19">
        <f>VLOOKUP($C9, anpassa!$B$15:$H$21, 7, FALSE)</f>
        <v>0</v>
      </c>
      <c r="N9" s="23">
        <f t="shared" si="0"/>
        <v>9</v>
      </c>
      <c r="O9" s="24">
        <f t="shared" si="2"/>
        <v>8.5</v>
      </c>
      <c r="P9" s="21">
        <f t="shared" si="4"/>
        <v>2.5</v>
      </c>
      <c r="R9" s="43"/>
      <c r="S9" s="1"/>
    </row>
    <row r="10" spans="1:21" s="2" customFormat="1" ht="18" customHeight="1">
      <c r="A10" s="1"/>
      <c r="B10" s="26">
        <f t="shared" si="3"/>
        <v>45695</v>
      </c>
      <c r="C10" s="31" t="str">
        <f t="shared" si="1"/>
        <v>fre</v>
      </c>
      <c r="D10" s="34"/>
      <c r="E10" s="33">
        <v>7</v>
      </c>
      <c r="G10" s="19">
        <f>VLOOKUP($C10, anpassa!$B$15:$H$21, 2, FALSE)</f>
        <v>8</v>
      </c>
      <c r="H10" s="19">
        <f>VLOOKUP($C10, anpassa!$B$15:$H$21, 3, FALSE)</f>
        <v>15</v>
      </c>
      <c r="I10" s="19">
        <f>VLOOKUP($C10, anpassa!$B$15:$H$21, 4, FALSE)</f>
        <v>0</v>
      </c>
      <c r="J10" s="19">
        <f>VLOOKUP($C10, anpassa!$B$15:$H$21, 5, FALSE)</f>
        <v>0</v>
      </c>
      <c r="K10" s="19">
        <f>VLOOKUP($C10, anpassa!$B$15:$H$21, 6, FALSE)</f>
        <v>0</v>
      </c>
      <c r="L10" s="19">
        <f>VLOOKUP($C10, anpassa!$B$15:$H$21, 7, FALSE)</f>
        <v>0</v>
      </c>
      <c r="N10" s="23">
        <f t="shared" si="0"/>
        <v>7</v>
      </c>
      <c r="O10" s="24">
        <f t="shared" si="2"/>
        <v>8.5</v>
      </c>
      <c r="P10" s="21">
        <f t="shared" si="4"/>
        <v>1</v>
      </c>
      <c r="R10" s="43"/>
      <c r="S10" s="1"/>
    </row>
    <row r="11" spans="1:21" s="2" customFormat="1" ht="18" customHeight="1">
      <c r="A11" s="1"/>
      <c r="B11" s="26">
        <f t="shared" si="3"/>
        <v>45696</v>
      </c>
      <c r="C11" s="31" t="str">
        <f t="shared" si="1"/>
        <v>lör</v>
      </c>
      <c r="D11" s="34"/>
      <c r="E11" s="33">
        <v>8</v>
      </c>
      <c r="G11" s="19">
        <f>VLOOKUP($C11, anpassa!$B$15:$H$21, 2, FALSE)</f>
        <v>0</v>
      </c>
      <c r="H11" s="19">
        <f>VLOOKUP($C11, anpassa!$B$15:$H$21, 3, FALSE)</f>
        <v>0</v>
      </c>
      <c r="I11" s="19">
        <f>VLOOKUP($C11, anpassa!$B$15:$H$21, 4, FALSE)</f>
        <v>0</v>
      </c>
      <c r="J11" s="19">
        <f>VLOOKUP($C11, anpassa!$B$15:$H$21, 5, FALSE)</f>
        <v>0</v>
      </c>
      <c r="K11" s="19">
        <f>VLOOKUP($C11, anpassa!$B$15:$H$21, 6, FALSE)</f>
        <v>0</v>
      </c>
      <c r="L11" s="19">
        <f>VLOOKUP($C11, anpassa!$B$15:$H$21, 7, FALSE)</f>
        <v>0</v>
      </c>
      <c r="N11" s="23">
        <f t="shared" si="0"/>
        <v>0</v>
      </c>
      <c r="O11" s="24">
        <f t="shared" si="2"/>
        <v>0</v>
      </c>
      <c r="P11" s="21">
        <f t="shared" si="4"/>
        <v>1</v>
      </c>
      <c r="R11" s="43"/>
      <c r="S11" s="1"/>
    </row>
    <row r="12" spans="1:21" s="15" customFormat="1" ht="18" customHeight="1">
      <c r="A12" s="14"/>
      <c r="B12" s="26">
        <f t="shared" si="3"/>
        <v>45697</v>
      </c>
      <c r="C12" s="31" t="str">
        <f t="shared" si="1"/>
        <v>sön</v>
      </c>
      <c r="D12" s="35"/>
      <c r="E12" s="33">
        <v>9</v>
      </c>
      <c r="G12" s="19">
        <f>VLOOKUP($C12, anpassa!$B$15:$H$21, 2, FALSE)</f>
        <v>19</v>
      </c>
      <c r="H12" s="19">
        <f>VLOOKUP($C12, anpassa!$B$15:$H$21, 3, FALSE)</f>
        <v>21</v>
      </c>
      <c r="I12" s="19">
        <f>VLOOKUP($C12, anpassa!$B$15:$H$21, 4, FALSE)</f>
        <v>0</v>
      </c>
      <c r="J12" s="19">
        <f>VLOOKUP($C12, anpassa!$B$15:$H$21, 5, FALSE)</f>
        <v>0</v>
      </c>
      <c r="K12" s="19">
        <f>VLOOKUP($C12, anpassa!$B$15:$H$21, 6, FALSE)</f>
        <v>0</v>
      </c>
      <c r="L12" s="19">
        <f>VLOOKUP($C12, anpassa!$B$15:$H$21, 7, FALSE)</f>
        <v>0</v>
      </c>
      <c r="N12" s="23">
        <f t="shared" si="0"/>
        <v>2</v>
      </c>
      <c r="O12" s="24">
        <f t="shared" si="2"/>
        <v>0</v>
      </c>
      <c r="P12" s="21">
        <f t="shared" si="4"/>
        <v>3</v>
      </c>
      <c r="R12" s="43"/>
    </row>
    <row r="13" spans="1:21" s="15" customFormat="1" ht="18" customHeight="1">
      <c r="A13" s="14"/>
      <c r="B13" s="26">
        <f t="shared" si="3"/>
        <v>45698</v>
      </c>
      <c r="C13" s="31" t="str">
        <f t="shared" si="1"/>
        <v>mån</v>
      </c>
      <c r="D13" s="35"/>
      <c r="E13" s="33">
        <v>10</v>
      </c>
      <c r="G13" s="19">
        <f>VLOOKUP($C13, anpassa!$B$15:$H$21, 2, FALSE)</f>
        <v>8</v>
      </c>
      <c r="H13" s="19">
        <f>VLOOKUP($C13, anpassa!$B$15:$H$21, 3, FALSE)</f>
        <v>16</v>
      </c>
      <c r="I13" s="19">
        <f>VLOOKUP($C13, anpassa!$B$15:$H$21, 4, FALSE)</f>
        <v>0</v>
      </c>
      <c r="J13" s="19">
        <f>VLOOKUP($C13, anpassa!$B$15:$H$21, 5, FALSE)</f>
        <v>0</v>
      </c>
      <c r="K13" s="19">
        <f>VLOOKUP($C13, anpassa!$B$15:$H$21, 6, FALSE)</f>
        <v>0</v>
      </c>
      <c r="L13" s="19">
        <f>VLOOKUP($C13, anpassa!$B$15:$H$21, 7, FALSE)</f>
        <v>0</v>
      </c>
      <c r="N13" s="23">
        <f t="shared" si="0"/>
        <v>8</v>
      </c>
      <c r="O13" s="24">
        <f t="shared" si="2"/>
        <v>8.5</v>
      </c>
      <c r="P13" s="21">
        <f t="shared" si="4"/>
        <v>2.5</v>
      </c>
      <c r="R13" s="43"/>
    </row>
    <row r="14" spans="1:21" s="13" customFormat="1" ht="18" customHeight="1">
      <c r="A14" s="1"/>
      <c r="B14" s="26">
        <f t="shared" si="3"/>
        <v>45699</v>
      </c>
      <c r="C14" s="31" t="str">
        <f t="shared" si="1"/>
        <v>tis</v>
      </c>
      <c r="D14" s="32"/>
      <c r="E14" s="33">
        <v>11</v>
      </c>
      <c r="G14" s="19">
        <f>VLOOKUP($C14, anpassa!$B$15:$H$21, 2, FALSE)</f>
        <v>8.5</v>
      </c>
      <c r="H14" s="19">
        <f>VLOOKUP($C14, anpassa!$B$15:$H$21, 3, FALSE)</f>
        <v>16</v>
      </c>
      <c r="I14" s="19">
        <f>VLOOKUP($C14, anpassa!$B$15:$H$21, 4, FALSE)</f>
        <v>0</v>
      </c>
      <c r="J14" s="19">
        <f>VLOOKUP($C14, anpassa!$B$15:$H$21, 5, FALSE)</f>
        <v>0</v>
      </c>
      <c r="K14" s="19">
        <f>VLOOKUP($C14, anpassa!$B$15:$H$21, 6, FALSE)</f>
        <v>0</v>
      </c>
      <c r="L14" s="19">
        <f>VLOOKUP($C14, anpassa!$B$15:$H$21, 7, FALSE)</f>
        <v>0</v>
      </c>
      <c r="N14" s="23">
        <f t="shared" si="0"/>
        <v>7.5</v>
      </c>
      <c r="O14" s="24">
        <f t="shared" si="2"/>
        <v>8.5</v>
      </c>
      <c r="P14" s="21">
        <f t="shared" si="4"/>
        <v>1.5</v>
      </c>
      <c r="R14" s="43"/>
      <c r="S14" s="1"/>
    </row>
    <row r="15" spans="1:21" s="13" customFormat="1" ht="18" customHeight="1">
      <c r="A15" s="1"/>
      <c r="B15" s="26">
        <f t="shared" si="3"/>
        <v>45700</v>
      </c>
      <c r="C15" s="31" t="str">
        <f t="shared" si="1"/>
        <v>ons</v>
      </c>
      <c r="D15" s="32"/>
      <c r="E15" s="33">
        <v>12</v>
      </c>
      <c r="G15" s="19">
        <f>VLOOKUP($C15, anpassa!$B$15:$H$21, 2, FALSE)</f>
        <v>8</v>
      </c>
      <c r="H15" s="19">
        <f>VLOOKUP($C15, anpassa!$B$15:$H$21, 3, FALSE)</f>
        <v>16</v>
      </c>
      <c r="I15" s="19">
        <f>VLOOKUP($C15, anpassa!$B$15:$H$21, 4, FALSE)</f>
        <v>19</v>
      </c>
      <c r="J15" s="19">
        <f>VLOOKUP($C15, anpassa!$B$15:$H$21, 5, FALSE)</f>
        <v>21</v>
      </c>
      <c r="K15" s="19">
        <f>VLOOKUP($C15, anpassa!$B$15:$H$21, 6, FALSE)</f>
        <v>0</v>
      </c>
      <c r="L15" s="19">
        <f>VLOOKUP($C15, anpassa!$B$15:$H$21, 7, FALSE)</f>
        <v>0</v>
      </c>
      <c r="N15" s="23">
        <f t="shared" si="0"/>
        <v>10</v>
      </c>
      <c r="O15" s="24">
        <f t="shared" si="2"/>
        <v>8.5</v>
      </c>
      <c r="P15" s="21">
        <f t="shared" si="4"/>
        <v>3</v>
      </c>
      <c r="R15" s="43"/>
      <c r="S15" s="1"/>
    </row>
    <row r="16" spans="1:21" s="13" customFormat="1" ht="18" customHeight="1">
      <c r="A16" s="1"/>
      <c r="B16" s="26">
        <f t="shared" si="3"/>
        <v>45701</v>
      </c>
      <c r="C16" s="31" t="str">
        <f t="shared" si="1"/>
        <v>tor</v>
      </c>
      <c r="D16" s="32"/>
      <c r="E16" s="33">
        <v>13</v>
      </c>
      <c r="G16" s="19">
        <f>VLOOKUP($C16, anpassa!$B$15:$H$21, 2, FALSE)</f>
        <v>8</v>
      </c>
      <c r="H16" s="19">
        <f>VLOOKUP($C16, anpassa!$B$15:$H$21, 3, FALSE)</f>
        <v>17</v>
      </c>
      <c r="I16" s="19">
        <f>VLOOKUP($C16, anpassa!$B$15:$H$21, 4, FALSE)</f>
        <v>0</v>
      </c>
      <c r="J16" s="19">
        <f>VLOOKUP($C16, anpassa!$B$15:$H$21, 5, FALSE)</f>
        <v>0</v>
      </c>
      <c r="K16" s="19">
        <f>VLOOKUP($C16, anpassa!$B$15:$H$21, 6, FALSE)</f>
        <v>0</v>
      </c>
      <c r="L16" s="19">
        <f>VLOOKUP($C16, anpassa!$B$15:$H$21, 7, FALSE)</f>
        <v>0</v>
      </c>
      <c r="N16" s="23">
        <f t="shared" si="0"/>
        <v>9</v>
      </c>
      <c r="O16" s="24">
        <f t="shared" si="2"/>
        <v>8.5</v>
      </c>
      <c r="P16" s="21">
        <f t="shared" si="4"/>
        <v>3.5</v>
      </c>
      <c r="R16" s="43"/>
      <c r="S16" s="1"/>
    </row>
    <row r="17" spans="1:19" s="13" customFormat="1" ht="18" customHeight="1">
      <c r="A17" s="1"/>
      <c r="B17" s="26">
        <f t="shared" si="3"/>
        <v>45702</v>
      </c>
      <c r="C17" s="31" t="str">
        <f t="shared" si="1"/>
        <v>fre</v>
      </c>
      <c r="D17" s="32"/>
      <c r="E17" s="33">
        <v>14</v>
      </c>
      <c r="G17" s="19">
        <f>VLOOKUP($C17, anpassa!$B$15:$H$21, 2, FALSE)</f>
        <v>8</v>
      </c>
      <c r="H17" s="19">
        <f>VLOOKUP($C17, anpassa!$B$15:$H$21, 3, FALSE)</f>
        <v>15</v>
      </c>
      <c r="I17" s="19">
        <f>VLOOKUP($C17, anpassa!$B$15:$H$21, 4, FALSE)</f>
        <v>0</v>
      </c>
      <c r="J17" s="19">
        <f>VLOOKUP($C17, anpassa!$B$15:$H$21, 5, FALSE)</f>
        <v>0</v>
      </c>
      <c r="K17" s="19">
        <f>VLOOKUP($C17, anpassa!$B$15:$H$21, 6, FALSE)</f>
        <v>0</v>
      </c>
      <c r="L17" s="19">
        <f>VLOOKUP($C17, anpassa!$B$15:$H$21, 7, FALSE)</f>
        <v>0</v>
      </c>
      <c r="N17" s="23">
        <f t="shared" si="0"/>
        <v>7</v>
      </c>
      <c r="O17" s="24">
        <f t="shared" si="2"/>
        <v>8.5</v>
      </c>
      <c r="P17" s="21">
        <f t="shared" si="4"/>
        <v>2</v>
      </c>
      <c r="R17" s="43"/>
      <c r="S17" s="1"/>
    </row>
    <row r="18" spans="1:19" s="2" customFormat="1" ht="18" customHeight="1">
      <c r="A18" s="1"/>
      <c r="B18" s="26">
        <f t="shared" si="3"/>
        <v>45703</v>
      </c>
      <c r="C18" s="31" t="str">
        <f t="shared" si="1"/>
        <v>lör</v>
      </c>
      <c r="D18" s="34"/>
      <c r="E18" s="33">
        <v>15</v>
      </c>
      <c r="G18" s="19">
        <f>VLOOKUP($C18, anpassa!$B$15:$H$21, 2, FALSE)</f>
        <v>0</v>
      </c>
      <c r="H18" s="19">
        <f>VLOOKUP($C18, anpassa!$B$15:$H$21, 3, FALSE)</f>
        <v>0</v>
      </c>
      <c r="I18" s="19">
        <f>VLOOKUP($C18, anpassa!$B$15:$H$21, 4, FALSE)</f>
        <v>0</v>
      </c>
      <c r="J18" s="19">
        <f>VLOOKUP($C18, anpassa!$B$15:$H$21, 5, FALSE)</f>
        <v>0</v>
      </c>
      <c r="K18" s="19">
        <f>VLOOKUP($C18, anpassa!$B$15:$H$21, 6, FALSE)</f>
        <v>0</v>
      </c>
      <c r="L18" s="19">
        <f>VLOOKUP($C18, anpassa!$B$15:$H$21, 7, FALSE)</f>
        <v>0</v>
      </c>
      <c r="N18" s="23">
        <f t="shared" si="0"/>
        <v>0</v>
      </c>
      <c r="O18" s="24">
        <f t="shared" si="2"/>
        <v>0</v>
      </c>
      <c r="P18" s="21">
        <f t="shared" si="4"/>
        <v>2</v>
      </c>
      <c r="R18" s="43"/>
      <c r="S18" s="1"/>
    </row>
    <row r="19" spans="1:19" s="2" customFormat="1" ht="18" customHeight="1">
      <c r="A19" s="1"/>
      <c r="B19" s="26">
        <f t="shared" si="3"/>
        <v>45704</v>
      </c>
      <c r="C19" s="31" t="str">
        <f t="shared" si="1"/>
        <v>sön</v>
      </c>
      <c r="D19" s="34"/>
      <c r="E19" s="33">
        <v>16</v>
      </c>
      <c r="G19" s="19">
        <f>VLOOKUP($C19, anpassa!$B$15:$H$21, 2, FALSE)</f>
        <v>19</v>
      </c>
      <c r="H19" s="19">
        <f>VLOOKUP($C19, anpassa!$B$15:$H$21, 3, FALSE)</f>
        <v>21</v>
      </c>
      <c r="I19" s="19">
        <f>VLOOKUP($C19, anpassa!$B$15:$H$21, 4, FALSE)</f>
        <v>0</v>
      </c>
      <c r="J19" s="19">
        <f>VLOOKUP($C19, anpassa!$B$15:$H$21, 5, FALSE)</f>
        <v>0</v>
      </c>
      <c r="K19" s="19">
        <f>VLOOKUP($C19, anpassa!$B$15:$H$21, 6, FALSE)</f>
        <v>0</v>
      </c>
      <c r="L19" s="19">
        <f>VLOOKUP($C19, anpassa!$B$15:$H$21, 7, FALSE)</f>
        <v>0</v>
      </c>
      <c r="N19" s="23">
        <f t="shared" si="0"/>
        <v>2</v>
      </c>
      <c r="O19" s="24">
        <f t="shared" si="2"/>
        <v>0</v>
      </c>
      <c r="P19" s="21">
        <f t="shared" si="4"/>
        <v>4</v>
      </c>
      <c r="R19" s="43"/>
      <c r="S19" s="1"/>
    </row>
    <row r="20" spans="1:19" s="2" customFormat="1" ht="18" customHeight="1">
      <c r="A20" s="1"/>
      <c r="B20" s="26">
        <f t="shared" si="3"/>
        <v>45705</v>
      </c>
      <c r="C20" s="31" t="str">
        <f t="shared" si="1"/>
        <v>mån</v>
      </c>
      <c r="D20" s="34"/>
      <c r="E20" s="33">
        <v>17</v>
      </c>
      <c r="G20" s="19">
        <f>VLOOKUP($C20, anpassa!$B$15:$H$21, 2, FALSE)</f>
        <v>8</v>
      </c>
      <c r="H20" s="19">
        <f>VLOOKUP($C20, anpassa!$B$15:$H$21, 3, FALSE)</f>
        <v>16</v>
      </c>
      <c r="I20" s="19">
        <f>VLOOKUP($C20, anpassa!$B$15:$H$21, 4, FALSE)</f>
        <v>0</v>
      </c>
      <c r="J20" s="19">
        <f>VLOOKUP($C20, anpassa!$B$15:$H$21, 5, FALSE)</f>
        <v>0</v>
      </c>
      <c r="K20" s="19">
        <f>VLOOKUP($C20, anpassa!$B$15:$H$21, 6, FALSE)</f>
        <v>0</v>
      </c>
      <c r="L20" s="19">
        <f>VLOOKUP($C20, anpassa!$B$15:$H$21, 7, FALSE)</f>
        <v>0</v>
      </c>
      <c r="N20" s="23">
        <f t="shared" si="0"/>
        <v>8</v>
      </c>
      <c r="O20" s="24">
        <f t="shared" si="2"/>
        <v>8.5</v>
      </c>
      <c r="P20" s="21">
        <f t="shared" si="4"/>
        <v>3.5</v>
      </c>
      <c r="R20" s="43"/>
      <c r="S20" s="1"/>
    </row>
    <row r="21" spans="1:19" s="2" customFormat="1" ht="18" customHeight="1">
      <c r="A21" s="1"/>
      <c r="B21" s="26">
        <f t="shared" si="3"/>
        <v>45706</v>
      </c>
      <c r="C21" s="31" t="str">
        <f t="shared" si="1"/>
        <v>tis</v>
      </c>
      <c r="D21" s="34"/>
      <c r="E21" s="33">
        <v>18</v>
      </c>
      <c r="G21" s="19">
        <f>VLOOKUP($C21, anpassa!$B$15:$H$21, 2, FALSE)</f>
        <v>8.5</v>
      </c>
      <c r="H21" s="19">
        <f>VLOOKUP($C21, anpassa!$B$15:$H$21, 3, FALSE)</f>
        <v>16</v>
      </c>
      <c r="I21" s="19">
        <f>VLOOKUP($C21, anpassa!$B$15:$H$21, 4, FALSE)</f>
        <v>0</v>
      </c>
      <c r="J21" s="19">
        <f>VLOOKUP($C21, anpassa!$B$15:$H$21, 5, FALSE)</f>
        <v>0</v>
      </c>
      <c r="K21" s="19">
        <f>VLOOKUP($C21, anpassa!$B$15:$H$21, 6, FALSE)</f>
        <v>0</v>
      </c>
      <c r="L21" s="19">
        <f>VLOOKUP($C21, anpassa!$B$15:$H$21, 7, FALSE)</f>
        <v>0</v>
      </c>
      <c r="N21" s="23">
        <f t="shared" si="0"/>
        <v>7.5</v>
      </c>
      <c r="O21" s="24">
        <f t="shared" si="2"/>
        <v>8.5</v>
      </c>
      <c r="P21" s="21">
        <f t="shared" si="4"/>
        <v>2.5</v>
      </c>
      <c r="R21" s="43"/>
      <c r="S21" s="1"/>
    </row>
    <row r="22" spans="1:19" s="2" customFormat="1" ht="18" customHeight="1">
      <c r="A22" s="1"/>
      <c r="B22" s="26">
        <f t="shared" si="3"/>
        <v>45707</v>
      </c>
      <c r="C22" s="31" t="str">
        <f t="shared" si="1"/>
        <v>ons</v>
      </c>
      <c r="D22" s="34"/>
      <c r="E22" s="33">
        <v>19</v>
      </c>
      <c r="G22" s="19">
        <f>VLOOKUP($C22, anpassa!$B$15:$H$21, 2, FALSE)</f>
        <v>8</v>
      </c>
      <c r="H22" s="19">
        <f>VLOOKUP($C22, anpassa!$B$15:$H$21, 3, FALSE)</f>
        <v>16</v>
      </c>
      <c r="I22" s="19">
        <f>VLOOKUP($C22, anpassa!$B$15:$H$21, 4, FALSE)</f>
        <v>19</v>
      </c>
      <c r="J22" s="19">
        <f>VLOOKUP($C22, anpassa!$B$15:$H$21, 5, FALSE)</f>
        <v>21</v>
      </c>
      <c r="K22" s="19">
        <f>VLOOKUP($C22, anpassa!$B$15:$H$21, 6, FALSE)</f>
        <v>0</v>
      </c>
      <c r="L22" s="19">
        <f>VLOOKUP($C22, anpassa!$B$15:$H$21, 7, FALSE)</f>
        <v>0</v>
      </c>
      <c r="N22" s="23">
        <f t="shared" si="0"/>
        <v>10</v>
      </c>
      <c r="O22" s="24">
        <f t="shared" si="2"/>
        <v>8.5</v>
      </c>
      <c r="P22" s="21">
        <f t="shared" si="4"/>
        <v>4</v>
      </c>
      <c r="R22" s="43"/>
      <c r="S22" s="1"/>
    </row>
    <row r="23" spans="1:19" s="2" customFormat="1" ht="18" customHeight="1">
      <c r="A23" s="1"/>
      <c r="B23" s="26">
        <f t="shared" si="3"/>
        <v>45708</v>
      </c>
      <c r="C23" s="31" t="str">
        <f t="shared" si="1"/>
        <v>tor</v>
      </c>
      <c r="D23" s="34"/>
      <c r="E23" s="33">
        <v>20</v>
      </c>
      <c r="G23" s="19">
        <f>VLOOKUP($C23, anpassa!$B$15:$H$21, 2, FALSE)</f>
        <v>8</v>
      </c>
      <c r="H23" s="19">
        <f>VLOOKUP($C23, anpassa!$B$15:$H$21, 3, FALSE)</f>
        <v>17</v>
      </c>
      <c r="I23" s="19">
        <f>VLOOKUP($C23, anpassa!$B$15:$H$21, 4, FALSE)</f>
        <v>0</v>
      </c>
      <c r="J23" s="19">
        <f>VLOOKUP($C23, anpassa!$B$15:$H$21, 5, FALSE)</f>
        <v>0</v>
      </c>
      <c r="K23" s="19">
        <f>VLOOKUP($C23, anpassa!$B$15:$H$21, 6, FALSE)</f>
        <v>0</v>
      </c>
      <c r="L23" s="19">
        <f>VLOOKUP($C23, anpassa!$B$15:$H$21, 7, FALSE)</f>
        <v>0</v>
      </c>
      <c r="N23" s="23">
        <f t="shared" si="0"/>
        <v>9</v>
      </c>
      <c r="O23" s="24">
        <f t="shared" si="2"/>
        <v>8.5</v>
      </c>
      <c r="P23" s="21">
        <f t="shared" si="4"/>
        <v>4.5</v>
      </c>
      <c r="R23" s="43"/>
      <c r="S23" s="1"/>
    </row>
    <row r="24" spans="1:19" s="15" customFormat="1" ht="18" customHeight="1">
      <c r="A24" s="14"/>
      <c r="B24" s="26">
        <f t="shared" si="3"/>
        <v>45709</v>
      </c>
      <c r="C24" s="31" t="str">
        <f t="shared" si="1"/>
        <v>fre</v>
      </c>
      <c r="D24" s="35"/>
      <c r="E24" s="33">
        <v>21</v>
      </c>
      <c r="G24" s="19">
        <f>VLOOKUP($C24, anpassa!$B$15:$H$21, 2, FALSE)</f>
        <v>8</v>
      </c>
      <c r="H24" s="19">
        <f>VLOOKUP($C24, anpassa!$B$15:$H$21, 3, FALSE)</f>
        <v>15</v>
      </c>
      <c r="I24" s="19">
        <f>VLOOKUP($C24, anpassa!$B$15:$H$21, 4, FALSE)</f>
        <v>0</v>
      </c>
      <c r="J24" s="19">
        <f>VLOOKUP($C24, anpassa!$B$15:$H$21, 5, FALSE)</f>
        <v>0</v>
      </c>
      <c r="K24" s="19">
        <f>VLOOKUP($C24, anpassa!$B$15:$H$21, 6, FALSE)</f>
        <v>0</v>
      </c>
      <c r="L24" s="19">
        <f>VLOOKUP($C24, anpassa!$B$15:$H$21, 7, FALSE)</f>
        <v>0</v>
      </c>
      <c r="N24" s="23">
        <f t="shared" si="0"/>
        <v>7</v>
      </c>
      <c r="O24" s="24">
        <f t="shared" si="2"/>
        <v>8.5</v>
      </c>
      <c r="P24" s="21">
        <f t="shared" si="4"/>
        <v>3</v>
      </c>
      <c r="R24" s="43"/>
    </row>
    <row r="25" spans="1:19" s="15" customFormat="1" ht="18" customHeight="1">
      <c r="A25" s="14"/>
      <c r="B25" s="26">
        <f t="shared" si="3"/>
        <v>45710</v>
      </c>
      <c r="C25" s="31" t="str">
        <f t="shared" si="1"/>
        <v>lör</v>
      </c>
      <c r="D25" s="35"/>
      <c r="E25" s="33">
        <v>22</v>
      </c>
      <c r="G25" s="19">
        <f>VLOOKUP($C25, anpassa!$B$15:$H$21, 2, FALSE)</f>
        <v>0</v>
      </c>
      <c r="H25" s="19">
        <f>VLOOKUP($C25, anpassa!$B$15:$H$21, 3, FALSE)</f>
        <v>0</v>
      </c>
      <c r="I25" s="19">
        <f>VLOOKUP($C25, anpassa!$B$15:$H$21, 4, FALSE)</f>
        <v>0</v>
      </c>
      <c r="J25" s="19">
        <f>VLOOKUP($C25, anpassa!$B$15:$H$21, 5, FALSE)</f>
        <v>0</v>
      </c>
      <c r="K25" s="19">
        <f>VLOOKUP($C25, anpassa!$B$15:$H$21, 6, FALSE)</f>
        <v>0</v>
      </c>
      <c r="L25" s="19">
        <f>VLOOKUP($C25, anpassa!$B$15:$H$21, 7, FALSE)</f>
        <v>0</v>
      </c>
      <c r="N25" s="23">
        <f t="shared" si="0"/>
        <v>0</v>
      </c>
      <c r="O25" s="24">
        <f t="shared" si="2"/>
        <v>0</v>
      </c>
      <c r="P25" s="21">
        <f t="shared" si="4"/>
        <v>3</v>
      </c>
      <c r="R25" s="43"/>
    </row>
    <row r="26" spans="1:19" s="2" customFormat="1" ht="18" customHeight="1">
      <c r="A26" s="1"/>
      <c r="B26" s="26">
        <f t="shared" si="3"/>
        <v>45711</v>
      </c>
      <c r="C26" s="31" t="str">
        <f t="shared" si="1"/>
        <v>sön</v>
      </c>
      <c r="D26" s="34"/>
      <c r="E26" s="33">
        <v>23</v>
      </c>
      <c r="G26" s="19">
        <f>VLOOKUP($C26, anpassa!$B$15:$H$21, 2, FALSE)</f>
        <v>19</v>
      </c>
      <c r="H26" s="19">
        <f>VLOOKUP($C26, anpassa!$B$15:$H$21, 3, FALSE)</f>
        <v>21</v>
      </c>
      <c r="I26" s="19">
        <f>VLOOKUP($C26, anpassa!$B$15:$H$21, 4, FALSE)</f>
        <v>0</v>
      </c>
      <c r="J26" s="19">
        <f>VLOOKUP($C26, anpassa!$B$15:$H$21, 5, FALSE)</f>
        <v>0</v>
      </c>
      <c r="K26" s="19">
        <f>VLOOKUP($C26, anpassa!$B$15:$H$21, 6, FALSE)</f>
        <v>0</v>
      </c>
      <c r="L26" s="19">
        <f>VLOOKUP($C26, anpassa!$B$15:$H$21, 7, FALSE)</f>
        <v>0</v>
      </c>
      <c r="N26" s="23">
        <f t="shared" si="0"/>
        <v>2</v>
      </c>
      <c r="O26" s="24">
        <f t="shared" si="2"/>
        <v>0</v>
      </c>
      <c r="P26" s="21">
        <f t="shared" si="4"/>
        <v>5</v>
      </c>
      <c r="R26" s="43"/>
      <c r="S26" s="1"/>
    </row>
    <row r="27" spans="1:19" s="2" customFormat="1" ht="18" customHeight="1">
      <c r="A27" s="1"/>
      <c r="B27" s="26">
        <f t="shared" si="3"/>
        <v>45712</v>
      </c>
      <c r="C27" s="31" t="str">
        <f t="shared" si="1"/>
        <v>mån</v>
      </c>
      <c r="D27" s="34"/>
      <c r="E27" s="33">
        <v>24</v>
      </c>
      <c r="G27" s="19">
        <f>VLOOKUP($C27, anpassa!$B$15:$H$21, 2, FALSE)</f>
        <v>8</v>
      </c>
      <c r="H27" s="19">
        <f>VLOOKUP($C27, anpassa!$B$15:$H$21, 3, FALSE)</f>
        <v>16</v>
      </c>
      <c r="I27" s="19">
        <f>VLOOKUP($C27, anpassa!$B$15:$H$21, 4, FALSE)</f>
        <v>0</v>
      </c>
      <c r="J27" s="19">
        <f>VLOOKUP($C27, anpassa!$B$15:$H$21, 5, FALSE)</f>
        <v>0</v>
      </c>
      <c r="K27" s="19">
        <f>VLOOKUP($C27, anpassa!$B$15:$H$21, 6, FALSE)</f>
        <v>0</v>
      </c>
      <c r="L27" s="19">
        <f>VLOOKUP($C27, anpassa!$B$15:$H$21, 7, FALSE)</f>
        <v>0</v>
      </c>
      <c r="N27" s="23">
        <f t="shared" si="0"/>
        <v>8</v>
      </c>
      <c r="O27" s="24">
        <f t="shared" si="2"/>
        <v>8.5</v>
      </c>
      <c r="P27" s="21">
        <f t="shared" si="4"/>
        <v>4.5</v>
      </c>
      <c r="R27" s="43"/>
      <c r="S27" s="1"/>
    </row>
    <row r="28" spans="1:19" s="2" customFormat="1" ht="18" customHeight="1">
      <c r="A28" s="1"/>
      <c r="B28" s="26">
        <f t="shared" si="3"/>
        <v>45713</v>
      </c>
      <c r="C28" s="31" t="str">
        <f t="shared" si="1"/>
        <v>tis</v>
      </c>
      <c r="D28" s="34"/>
      <c r="E28" s="33">
        <v>25</v>
      </c>
      <c r="G28" s="19">
        <f>VLOOKUP($C28, anpassa!$B$15:$H$21, 2, FALSE)</f>
        <v>8.5</v>
      </c>
      <c r="H28" s="19">
        <f>VLOOKUP($C28, anpassa!$B$15:$H$21, 3, FALSE)</f>
        <v>16</v>
      </c>
      <c r="I28" s="19">
        <f>VLOOKUP($C28, anpassa!$B$15:$H$21, 4, FALSE)</f>
        <v>0</v>
      </c>
      <c r="J28" s="19">
        <f>VLOOKUP($C28, anpassa!$B$15:$H$21, 5, FALSE)</f>
        <v>0</v>
      </c>
      <c r="K28" s="19">
        <f>VLOOKUP($C28, anpassa!$B$15:$H$21, 6, FALSE)</f>
        <v>0</v>
      </c>
      <c r="L28" s="19">
        <f>VLOOKUP($C28, anpassa!$B$15:$H$21, 7, FALSE)</f>
        <v>0</v>
      </c>
      <c r="N28" s="23">
        <f t="shared" si="0"/>
        <v>7.5</v>
      </c>
      <c r="O28" s="24">
        <f t="shared" si="2"/>
        <v>8.5</v>
      </c>
      <c r="P28" s="21">
        <f t="shared" si="4"/>
        <v>3.5</v>
      </c>
      <c r="R28" s="43"/>
      <c r="S28" s="1"/>
    </row>
    <row r="29" spans="1:19" s="2" customFormat="1" ht="18" customHeight="1">
      <c r="A29" s="1"/>
      <c r="B29" s="26">
        <f t="shared" si="3"/>
        <v>45714</v>
      </c>
      <c r="C29" s="31" t="str">
        <f t="shared" si="1"/>
        <v>ons</v>
      </c>
      <c r="D29" s="34"/>
      <c r="E29" s="33">
        <v>26</v>
      </c>
      <c r="G29" s="19">
        <f>VLOOKUP($C29, anpassa!$B$15:$H$21, 2, FALSE)</f>
        <v>8</v>
      </c>
      <c r="H29" s="19">
        <f>VLOOKUP($C29, anpassa!$B$15:$H$21, 3, FALSE)</f>
        <v>16</v>
      </c>
      <c r="I29" s="19">
        <f>VLOOKUP($C29, anpassa!$B$15:$H$21, 4, FALSE)</f>
        <v>19</v>
      </c>
      <c r="J29" s="19">
        <f>VLOOKUP($C29, anpassa!$B$15:$H$21, 5, FALSE)</f>
        <v>21</v>
      </c>
      <c r="K29" s="19">
        <f>VLOOKUP($C29, anpassa!$B$15:$H$21, 6, FALSE)</f>
        <v>0</v>
      </c>
      <c r="L29" s="19">
        <f>VLOOKUP($C29, anpassa!$B$15:$H$21, 7, FALSE)</f>
        <v>0</v>
      </c>
      <c r="N29" s="23">
        <f t="shared" si="0"/>
        <v>10</v>
      </c>
      <c r="O29" s="24">
        <f t="shared" si="2"/>
        <v>8.5</v>
      </c>
      <c r="P29" s="21">
        <f t="shared" si="4"/>
        <v>5</v>
      </c>
      <c r="R29" s="43"/>
      <c r="S29" s="1"/>
    </row>
    <row r="30" spans="1:19" s="2" customFormat="1" ht="18" customHeight="1">
      <c r="A30" s="1"/>
      <c r="B30" s="26">
        <f t="shared" si="3"/>
        <v>45715</v>
      </c>
      <c r="C30" s="31" t="str">
        <f t="shared" si="1"/>
        <v>tor</v>
      </c>
      <c r="D30" s="34"/>
      <c r="E30" s="33">
        <v>27</v>
      </c>
      <c r="G30" s="19">
        <f>VLOOKUP($C30, anpassa!$B$15:$H$21, 2, FALSE)</f>
        <v>8</v>
      </c>
      <c r="H30" s="19">
        <f>VLOOKUP($C30, anpassa!$B$15:$H$21, 3, FALSE)</f>
        <v>17</v>
      </c>
      <c r="I30" s="19">
        <f>VLOOKUP($C30, anpassa!$B$15:$H$21, 4, FALSE)</f>
        <v>0</v>
      </c>
      <c r="J30" s="19">
        <f>VLOOKUP($C30, anpassa!$B$15:$H$21, 5, FALSE)</f>
        <v>0</v>
      </c>
      <c r="K30" s="19">
        <f>VLOOKUP($C30, anpassa!$B$15:$H$21, 6, FALSE)</f>
        <v>0</v>
      </c>
      <c r="L30" s="19">
        <f>VLOOKUP($C30, anpassa!$B$15:$H$21, 7, FALSE)</f>
        <v>0</v>
      </c>
      <c r="N30" s="23">
        <f t="shared" si="0"/>
        <v>9</v>
      </c>
      <c r="O30" s="24">
        <f t="shared" si="2"/>
        <v>8.5</v>
      </c>
      <c r="P30" s="21">
        <f t="shared" si="4"/>
        <v>5.5</v>
      </c>
      <c r="R30" s="43"/>
      <c r="S30" s="1"/>
    </row>
    <row r="31" spans="1:19" s="2" customFormat="1" ht="18" customHeight="1">
      <c r="A31" s="1"/>
      <c r="B31" s="26">
        <f t="shared" si="3"/>
        <v>45716</v>
      </c>
      <c r="C31" s="31" t="str">
        <f t="shared" si="1"/>
        <v>fre</v>
      </c>
      <c r="D31" s="34"/>
      <c r="E31" s="33">
        <v>28</v>
      </c>
      <c r="G31" s="19">
        <f>VLOOKUP($C31, anpassa!$B$15:$H$21, 2, FALSE)</f>
        <v>8</v>
      </c>
      <c r="H31" s="19">
        <f>VLOOKUP($C31, anpassa!$B$15:$H$21, 3, FALSE)</f>
        <v>15</v>
      </c>
      <c r="I31" s="19">
        <f>VLOOKUP($C31, anpassa!$B$15:$H$21, 4, FALSE)</f>
        <v>0</v>
      </c>
      <c r="J31" s="19">
        <f>VLOOKUP($C31, anpassa!$B$15:$H$21, 5, FALSE)</f>
        <v>0</v>
      </c>
      <c r="K31" s="19">
        <f>VLOOKUP($C31, anpassa!$B$15:$H$21, 6, FALSE)</f>
        <v>0</v>
      </c>
      <c r="L31" s="19">
        <f>VLOOKUP($C31, anpassa!$B$15:$H$21, 7, FALSE)</f>
        <v>0</v>
      </c>
      <c r="N31" s="23">
        <f t="shared" si="0"/>
        <v>7</v>
      </c>
      <c r="O31" s="24">
        <f t="shared" si="2"/>
        <v>8.5</v>
      </c>
      <c r="P31" s="21">
        <f t="shared" si="4"/>
        <v>4</v>
      </c>
      <c r="R31" s="43"/>
      <c r="S31" s="1"/>
    </row>
    <row r="32" spans="1:19" ht="22" customHeight="1">
      <c r="C32" s="36"/>
      <c r="D32" s="37"/>
      <c r="E32" s="38"/>
      <c r="O32" s="50" t="s">
        <v>20</v>
      </c>
      <c r="P32" s="22">
        <f>P31</f>
        <v>4</v>
      </c>
      <c r="R32" s="44"/>
    </row>
    <row r="33" spans="2:18" ht="22" customHeight="1">
      <c r="B33" s="14" t="s">
        <v>11</v>
      </c>
      <c r="G33" s="51" t="s">
        <v>21</v>
      </c>
    </row>
    <row r="34" spans="2:18" ht="18" customHeight="1">
      <c r="B34" s="61"/>
      <c r="E34" s="53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5"/>
    </row>
    <row r="35" spans="2:18" ht="50" customHeight="1">
      <c r="B35" s="61"/>
      <c r="E35" s="56"/>
      <c r="F35" s="57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5"/>
    </row>
    <row r="36" spans="2:18" ht="18" customHeight="1">
      <c r="B36" s="61"/>
      <c r="E36" s="58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60"/>
    </row>
  </sheetData>
  <sheetProtection sheet="1" selectLockedCells="1"/>
  <mergeCells count="1">
    <mergeCell ref="G35:R35"/>
  </mergeCells>
  <conditionalFormatting sqref="C4:C31">
    <cfRule type="expression" dxfId="23" priority="1">
      <formula>OR(C4="lör", C4="sön")</formula>
    </cfRule>
  </conditionalFormatting>
  <conditionalFormatting sqref="E4:E31">
    <cfRule type="containsText" dxfId="22" priority="2" operator="containsText" text="L">
      <formula>NOT(ISERROR(SEARCH("L",E4)))</formula>
    </cfRule>
  </conditionalFormatting>
  <conditionalFormatting sqref="G4:L31">
    <cfRule type="expression" dxfId="21" priority="3">
      <formula>OR(TEXT($C4, "dddd")="lör", TEXT($C4, "dddd")="sön")</formula>
    </cfRule>
    <cfRule type="expression" dxfId="20" priority="4">
      <formula>OR(TEXT($E4, "dddd")="L")</formula>
    </cfRule>
  </conditionalFormatting>
  <printOptions horizontalCentered="1"/>
  <pageMargins left="0.39370078740157483" right="0.39370078740157483" top="0.78740157480314965" bottom="0.19685039370078741" header="0.51181102362204722" footer="0.51181102362204722"/>
  <pageSetup paperSize="9" fitToHeight="100" orientation="portrait" r:id="rId1"/>
  <headerFooter alignWithMargins="0"/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3EC0B-7731-4E6C-9920-FF975810EE98}">
  <sheetPr>
    <tabColor rgb="FFA8A8A8"/>
  </sheetPr>
  <dimension ref="A1:U39"/>
  <sheetViews>
    <sheetView showGridLines="0" showZeros="0" zoomScaleNormal="100" zoomScaleSheetLayoutView="100" workbookViewId="0">
      <pane ySplit="3" topLeftCell="A4" activePane="bottomLeft" state="frozen"/>
      <selection activeCell="B5" sqref="B5:E5"/>
      <selection pane="bottomLeft" activeCell="R4" sqref="R4"/>
    </sheetView>
  </sheetViews>
  <sheetFormatPr defaultColWidth="9.08984375" defaultRowHeight="18" customHeight="1"/>
  <cols>
    <col min="1" max="1" width="1.81640625" style="4" customWidth="1"/>
    <col min="2" max="2" width="8.6328125" style="4" hidden="1" customWidth="1"/>
    <col min="3" max="3" width="5.6328125" style="27" customWidth="1"/>
    <col min="4" max="4" width="0.453125" style="6" customWidth="1"/>
    <col min="5" max="5" width="3.1796875" style="28" customWidth="1"/>
    <col min="6" max="6" width="0.453125" style="6" customWidth="1"/>
    <col min="7" max="12" width="5.1796875" style="5" customWidth="1"/>
    <col min="13" max="13" width="0.453125" style="6" customWidth="1"/>
    <col min="14" max="16" width="5.1796875" style="5" customWidth="1"/>
    <col min="17" max="17" width="0.453125" style="6" customWidth="1"/>
    <col min="18" max="18" width="32.7265625" style="5" customWidth="1"/>
    <col min="19" max="16384" width="9.08984375" style="6"/>
  </cols>
  <sheetData>
    <row r="1" spans="1:21" ht="10" customHeight="1"/>
    <row r="2" spans="1:21" ht="40" customHeight="1">
      <c r="A2" s="7"/>
      <c r="C2" s="8" t="str">
        <f>CONCATENATE("Tidslogg för ",anpassa!B5," ","mars ",anpassa!B11)</f>
        <v>Tidslogg för Maja Gräddnos mars 2025</v>
      </c>
      <c r="G2" s="8"/>
      <c r="H2" s="8"/>
      <c r="I2" s="8"/>
      <c r="J2" s="8"/>
      <c r="K2" s="8"/>
      <c r="L2" s="8"/>
      <c r="N2" s="8"/>
      <c r="O2" s="8"/>
      <c r="P2" s="8"/>
      <c r="R2" s="8"/>
    </row>
    <row r="3" spans="1:21" ht="18" customHeight="1">
      <c r="G3" s="16" t="s">
        <v>12</v>
      </c>
      <c r="H3" s="16" t="s">
        <v>13</v>
      </c>
      <c r="I3" s="16" t="s">
        <v>12</v>
      </c>
      <c r="J3" s="16" t="s">
        <v>13</v>
      </c>
      <c r="K3" s="16" t="s">
        <v>12</v>
      </c>
      <c r="L3" s="16" t="s">
        <v>13</v>
      </c>
      <c r="N3" s="16" t="s">
        <v>7</v>
      </c>
      <c r="O3" s="16" t="s">
        <v>9</v>
      </c>
      <c r="P3" s="16" t="s">
        <v>8</v>
      </c>
      <c r="R3" s="17" t="s">
        <v>10</v>
      </c>
    </row>
    <row r="4" spans="1:21" s="13" customFormat="1" ht="18" customHeight="1">
      <c r="A4" s="1"/>
      <c r="B4" s="25" t="str">
        <f>TEXT(YEAR(anpassa!B25), "00") &amp; "-03-01"</f>
        <v>2025-03-01</v>
      </c>
      <c r="C4" s="31" t="str">
        <f>LEFT(TEXT(B4, "dddd"), 3)</f>
        <v>lör</v>
      </c>
      <c r="D4" s="32"/>
      <c r="E4" s="33">
        <v>1</v>
      </c>
      <c r="G4" s="19">
        <f>VLOOKUP($C4, anpassa!$B$15:$H$21, 2, FALSE)</f>
        <v>0</v>
      </c>
      <c r="H4" s="19">
        <f>VLOOKUP($C4, anpassa!$B$15:$H$21, 3, FALSE)</f>
        <v>0</v>
      </c>
      <c r="I4" s="19">
        <f>VLOOKUP($C4, anpassa!$B$15:$H$21, 4, FALSE)</f>
        <v>0</v>
      </c>
      <c r="J4" s="19">
        <f>VLOOKUP($C4, anpassa!$B$15:$H$21, 5, FALSE)</f>
        <v>0</v>
      </c>
      <c r="K4" s="19">
        <f>VLOOKUP($C4, anpassa!$B$15:$H$21, 6, FALSE)</f>
        <v>0</v>
      </c>
      <c r="L4" s="19">
        <f>VLOOKUP($C4, anpassa!$B$15:$H$21, 7, FALSE)</f>
        <v>0</v>
      </c>
      <c r="N4" s="23">
        <f t="shared" ref="N4:N34" si="0">(H4-G4)+(J4-I4)+(L4-K4)</f>
        <v>0</v>
      </c>
      <c r="O4" s="24">
        <f>IF(OR(C4="lör", C4="sön", E4="L"), 0, 8.5)</f>
        <v>0</v>
      </c>
      <c r="P4" s="21">
        <f>N4-O4</f>
        <v>0</v>
      </c>
      <c r="R4" s="43"/>
      <c r="S4" s="1"/>
      <c r="T4" s="20"/>
    </row>
    <row r="5" spans="1:21" s="13" customFormat="1" ht="18" customHeight="1">
      <c r="A5" s="1"/>
      <c r="B5" s="26">
        <f>B4+1</f>
        <v>45718</v>
      </c>
      <c r="C5" s="31" t="str">
        <f t="shared" ref="C5:C34" si="1">LEFT(TEXT(B5, "dddd"), 3)</f>
        <v>sön</v>
      </c>
      <c r="D5" s="32"/>
      <c r="E5" s="33">
        <v>2</v>
      </c>
      <c r="G5" s="19">
        <f>VLOOKUP($C5, anpassa!$B$15:$H$21, 2, FALSE)</f>
        <v>19</v>
      </c>
      <c r="H5" s="19">
        <f>VLOOKUP($C5, anpassa!$B$15:$H$21, 3, FALSE)</f>
        <v>21</v>
      </c>
      <c r="I5" s="19">
        <f>VLOOKUP($C5, anpassa!$B$15:$H$21, 4, FALSE)</f>
        <v>0</v>
      </c>
      <c r="J5" s="19">
        <f>VLOOKUP($C5, anpassa!$B$15:$H$21, 5, FALSE)</f>
        <v>0</v>
      </c>
      <c r="K5" s="19">
        <f>VLOOKUP($C5, anpassa!$B$15:$H$21, 6, FALSE)</f>
        <v>0</v>
      </c>
      <c r="L5" s="19">
        <f>VLOOKUP($C5, anpassa!$B$15:$H$21, 7, FALSE)</f>
        <v>0</v>
      </c>
      <c r="N5" s="23">
        <f t="shared" si="0"/>
        <v>2</v>
      </c>
      <c r="O5" s="24">
        <f t="shared" ref="O5:O34" si="2">IF(OR(C5="lör", C5="sön", E5="L"), 0, 8.5)</f>
        <v>0</v>
      </c>
      <c r="P5" s="21">
        <f>(N5-O5)+P4</f>
        <v>2</v>
      </c>
      <c r="R5" s="43"/>
      <c r="S5" s="1"/>
    </row>
    <row r="6" spans="1:21" s="13" customFormat="1" ht="18" customHeight="1">
      <c r="A6" s="1"/>
      <c r="B6" s="26">
        <f t="shared" ref="B6:B34" si="3">B5+1</f>
        <v>45719</v>
      </c>
      <c r="C6" s="31" t="str">
        <f t="shared" si="1"/>
        <v>mån</v>
      </c>
      <c r="D6" s="32"/>
      <c r="E6" s="33">
        <v>3</v>
      </c>
      <c r="G6" s="19">
        <f>VLOOKUP($C6, anpassa!$B$15:$H$21, 2, FALSE)</f>
        <v>8</v>
      </c>
      <c r="H6" s="19">
        <f>VLOOKUP($C6, anpassa!$B$15:$H$21, 3, FALSE)</f>
        <v>16</v>
      </c>
      <c r="I6" s="19">
        <f>VLOOKUP($C6, anpassa!$B$15:$H$21, 4, FALSE)</f>
        <v>0</v>
      </c>
      <c r="J6" s="19">
        <f>VLOOKUP($C6, anpassa!$B$15:$H$21, 5, FALSE)</f>
        <v>0</v>
      </c>
      <c r="K6" s="19">
        <f>VLOOKUP($C6, anpassa!$B$15:$H$21, 6, FALSE)</f>
        <v>0</v>
      </c>
      <c r="L6" s="19">
        <f>VLOOKUP($C6, anpassa!$B$15:$H$21, 7, FALSE)</f>
        <v>0</v>
      </c>
      <c r="N6" s="23">
        <f t="shared" si="0"/>
        <v>8</v>
      </c>
      <c r="O6" s="24">
        <f t="shared" si="2"/>
        <v>8.5</v>
      </c>
      <c r="P6" s="21">
        <f t="shared" ref="P6:P34" si="4">(N6-O6)+P5</f>
        <v>1.5</v>
      </c>
      <c r="R6" s="43"/>
      <c r="S6" s="1"/>
      <c r="U6" s="3"/>
    </row>
    <row r="7" spans="1:21" s="13" customFormat="1" ht="18" customHeight="1">
      <c r="A7" s="1"/>
      <c r="B7" s="26">
        <f t="shared" si="3"/>
        <v>45720</v>
      </c>
      <c r="C7" s="31" t="str">
        <f t="shared" si="1"/>
        <v>tis</v>
      </c>
      <c r="D7" s="32"/>
      <c r="E7" s="33">
        <v>4</v>
      </c>
      <c r="G7" s="19">
        <f>VLOOKUP($C7, anpassa!$B$15:$H$21, 2, FALSE)</f>
        <v>8.5</v>
      </c>
      <c r="H7" s="19">
        <f>VLOOKUP($C7, anpassa!$B$15:$H$21, 3, FALSE)</f>
        <v>16</v>
      </c>
      <c r="I7" s="19">
        <f>VLOOKUP($C7, anpassa!$B$15:$H$21, 4, FALSE)</f>
        <v>0</v>
      </c>
      <c r="J7" s="19">
        <f>VLOOKUP($C7, anpassa!$B$15:$H$21, 5, FALSE)</f>
        <v>0</v>
      </c>
      <c r="K7" s="19">
        <f>VLOOKUP($C7, anpassa!$B$15:$H$21, 6, FALSE)</f>
        <v>0</v>
      </c>
      <c r="L7" s="19">
        <f>VLOOKUP($C7, anpassa!$B$15:$H$21, 7, FALSE)</f>
        <v>0</v>
      </c>
      <c r="N7" s="23">
        <f t="shared" si="0"/>
        <v>7.5</v>
      </c>
      <c r="O7" s="24">
        <f t="shared" si="2"/>
        <v>8.5</v>
      </c>
      <c r="P7" s="21">
        <f t="shared" si="4"/>
        <v>0.5</v>
      </c>
      <c r="R7" s="43"/>
      <c r="S7" s="1"/>
    </row>
    <row r="8" spans="1:21" s="13" customFormat="1" ht="18" customHeight="1">
      <c r="A8" s="1"/>
      <c r="B8" s="26">
        <f t="shared" si="3"/>
        <v>45721</v>
      </c>
      <c r="C8" s="31" t="str">
        <f t="shared" si="1"/>
        <v>ons</v>
      </c>
      <c r="D8" s="32"/>
      <c r="E8" s="33">
        <v>5</v>
      </c>
      <c r="G8" s="19">
        <f>VLOOKUP($C8, anpassa!$B$15:$H$21, 2, FALSE)</f>
        <v>8</v>
      </c>
      <c r="H8" s="19">
        <f>VLOOKUP($C8, anpassa!$B$15:$H$21, 3, FALSE)</f>
        <v>16</v>
      </c>
      <c r="I8" s="19">
        <f>VLOOKUP($C8, anpassa!$B$15:$H$21, 4, FALSE)</f>
        <v>19</v>
      </c>
      <c r="J8" s="19">
        <f>VLOOKUP($C8, anpassa!$B$15:$H$21, 5, FALSE)</f>
        <v>21</v>
      </c>
      <c r="K8" s="19">
        <f>VLOOKUP($C8, anpassa!$B$15:$H$21, 6, FALSE)</f>
        <v>0</v>
      </c>
      <c r="L8" s="19">
        <f>VLOOKUP($C8, anpassa!$B$15:$H$21, 7, FALSE)</f>
        <v>0</v>
      </c>
      <c r="N8" s="23">
        <f t="shared" si="0"/>
        <v>10</v>
      </c>
      <c r="O8" s="24">
        <f t="shared" si="2"/>
        <v>8.5</v>
      </c>
      <c r="P8" s="21">
        <f t="shared" si="4"/>
        <v>2</v>
      </c>
      <c r="R8" s="43"/>
      <c r="S8" s="1"/>
    </row>
    <row r="9" spans="1:21" s="2" customFormat="1" ht="18" customHeight="1">
      <c r="A9" s="1"/>
      <c r="B9" s="26">
        <f t="shared" si="3"/>
        <v>45722</v>
      </c>
      <c r="C9" s="31" t="str">
        <f t="shared" si="1"/>
        <v>tor</v>
      </c>
      <c r="D9" s="34"/>
      <c r="E9" s="33">
        <v>6</v>
      </c>
      <c r="G9" s="19">
        <f>VLOOKUP($C9, anpassa!$B$15:$H$21, 2, FALSE)</f>
        <v>8</v>
      </c>
      <c r="H9" s="19">
        <f>VLOOKUP($C9, anpassa!$B$15:$H$21, 3, FALSE)</f>
        <v>17</v>
      </c>
      <c r="I9" s="19">
        <f>VLOOKUP($C9, anpassa!$B$15:$H$21, 4, FALSE)</f>
        <v>0</v>
      </c>
      <c r="J9" s="19">
        <f>VLOOKUP($C9, anpassa!$B$15:$H$21, 5, FALSE)</f>
        <v>0</v>
      </c>
      <c r="K9" s="19">
        <f>VLOOKUP($C9, anpassa!$B$15:$H$21, 6, FALSE)</f>
        <v>0</v>
      </c>
      <c r="L9" s="19">
        <f>VLOOKUP($C9, anpassa!$B$15:$H$21, 7, FALSE)</f>
        <v>0</v>
      </c>
      <c r="N9" s="23">
        <f t="shared" si="0"/>
        <v>9</v>
      </c>
      <c r="O9" s="24">
        <f t="shared" si="2"/>
        <v>8.5</v>
      </c>
      <c r="P9" s="21">
        <f t="shared" si="4"/>
        <v>2.5</v>
      </c>
      <c r="R9" s="43"/>
      <c r="S9" s="1"/>
    </row>
    <row r="10" spans="1:21" s="2" customFormat="1" ht="18" customHeight="1">
      <c r="A10" s="1"/>
      <c r="B10" s="26">
        <f t="shared" si="3"/>
        <v>45723</v>
      </c>
      <c r="C10" s="31" t="str">
        <f t="shared" si="1"/>
        <v>fre</v>
      </c>
      <c r="D10" s="34"/>
      <c r="E10" s="33">
        <v>7</v>
      </c>
      <c r="G10" s="19">
        <f>VLOOKUP($C10, anpassa!$B$15:$H$21, 2, FALSE)</f>
        <v>8</v>
      </c>
      <c r="H10" s="19">
        <f>VLOOKUP($C10, anpassa!$B$15:$H$21, 3, FALSE)</f>
        <v>15</v>
      </c>
      <c r="I10" s="19">
        <f>VLOOKUP($C10, anpassa!$B$15:$H$21, 4, FALSE)</f>
        <v>0</v>
      </c>
      <c r="J10" s="19">
        <f>VLOOKUP($C10, anpassa!$B$15:$H$21, 5, FALSE)</f>
        <v>0</v>
      </c>
      <c r="K10" s="19">
        <f>VLOOKUP($C10, anpassa!$B$15:$H$21, 6, FALSE)</f>
        <v>0</v>
      </c>
      <c r="L10" s="19">
        <f>VLOOKUP($C10, anpassa!$B$15:$H$21, 7, FALSE)</f>
        <v>0</v>
      </c>
      <c r="N10" s="23">
        <f t="shared" si="0"/>
        <v>7</v>
      </c>
      <c r="O10" s="24">
        <f t="shared" si="2"/>
        <v>8.5</v>
      </c>
      <c r="P10" s="21">
        <f t="shared" si="4"/>
        <v>1</v>
      </c>
      <c r="R10" s="43"/>
      <c r="S10" s="1"/>
    </row>
    <row r="11" spans="1:21" s="2" customFormat="1" ht="18" customHeight="1">
      <c r="A11" s="1"/>
      <c r="B11" s="26">
        <f t="shared" si="3"/>
        <v>45724</v>
      </c>
      <c r="C11" s="31" t="str">
        <f t="shared" si="1"/>
        <v>lör</v>
      </c>
      <c r="D11" s="34"/>
      <c r="E11" s="33">
        <v>8</v>
      </c>
      <c r="G11" s="19">
        <f>VLOOKUP($C11, anpassa!$B$15:$H$21, 2, FALSE)</f>
        <v>0</v>
      </c>
      <c r="H11" s="19">
        <f>VLOOKUP($C11, anpassa!$B$15:$H$21, 3, FALSE)</f>
        <v>0</v>
      </c>
      <c r="I11" s="19">
        <f>VLOOKUP($C11, anpassa!$B$15:$H$21, 4, FALSE)</f>
        <v>0</v>
      </c>
      <c r="J11" s="19">
        <f>VLOOKUP($C11, anpassa!$B$15:$H$21, 5, FALSE)</f>
        <v>0</v>
      </c>
      <c r="K11" s="19">
        <f>VLOOKUP($C11, anpassa!$B$15:$H$21, 6, FALSE)</f>
        <v>0</v>
      </c>
      <c r="L11" s="19">
        <f>VLOOKUP($C11, anpassa!$B$15:$H$21, 7, FALSE)</f>
        <v>0</v>
      </c>
      <c r="N11" s="23">
        <f t="shared" si="0"/>
        <v>0</v>
      </c>
      <c r="O11" s="24">
        <f t="shared" si="2"/>
        <v>0</v>
      </c>
      <c r="P11" s="21">
        <f t="shared" si="4"/>
        <v>1</v>
      </c>
      <c r="R11" s="43"/>
      <c r="S11" s="1"/>
    </row>
    <row r="12" spans="1:21" s="15" customFormat="1" ht="18" customHeight="1">
      <c r="A12" s="14"/>
      <c r="B12" s="26">
        <f t="shared" si="3"/>
        <v>45725</v>
      </c>
      <c r="C12" s="31" t="str">
        <f t="shared" si="1"/>
        <v>sön</v>
      </c>
      <c r="D12" s="35"/>
      <c r="E12" s="33">
        <v>9</v>
      </c>
      <c r="G12" s="19">
        <f>VLOOKUP($C12, anpassa!$B$15:$H$21, 2, FALSE)</f>
        <v>19</v>
      </c>
      <c r="H12" s="19">
        <f>VLOOKUP($C12, anpassa!$B$15:$H$21, 3, FALSE)</f>
        <v>21</v>
      </c>
      <c r="I12" s="19">
        <f>VLOOKUP($C12, anpassa!$B$15:$H$21, 4, FALSE)</f>
        <v>0</v>
      </c>
      <c r="J12" s="19">
        <f>VLOOKUP($C12, anpassa!$B$15:$H$21, 5, FALSE)</f>
        <v>0</v>
      </c>
      <c r="K12" s="19">
        <f>VLOOKUP($C12, anpassa!$B$15:$H$21, 6, FALSE)</f>
        <v>0</v>
      </c>
      <c r="L12" s="19">
        <f>VLOOKUP($C12, anpassa!$B$15:$H$21, 7, FALSE)</f>
        <v>0</v>
      </c>
      <c r="N12" s="23">
        <f t="shared" si="0"/>
        <v>2</v>
      </c>
      <c r="O12" s="24">
        <f t="shared" si="2"/>
        <v>0</v>
      </c>
      <c r="P12" s="21">
        <f t="shared" si="4"/>
        <v>3</v>
      </c>
      <c r="R12" s="43"/>
    </row>
    <row r="13" spans="1:21" s="15" customFormat="1" ht="18" customHeight="1">
      <c r="A13" s="14"/>
      <c r="B13" s="26">
        <f t="shared" si="3"/>
        <v>45726</v>
      </c>
      <c r="C13" s="31" t="str">
        <f t="shared" si="1"/>
        <v>mån</v>
      </c>
      <c r="D13" s="35"/>
      <c r="E13" s="33">
        <v>10</v>
      </c>
      <c r="G13" s="19">
        <f>VLOOKUP($C13, anpassa!$B$15:$H$21, 2, FALSE)</f>
        <v>8</v>
      </c>
      <c r="H13" s="19">
        <f>VLOOKUP($C13, anpassa!$B$15:$H$21, 3, FALSE)</f>
        <v>16</v>
      </c>
      <c r="I13" s="19">
        <f>VLOOKUP($C13, anpassa!$B$15:$H$21, 4, FALSE)</f>
        <v>0</v>
      </c>
      <c r="J13" s="19">
        <f>VLOOKUP($C13, anpassa!$B$15:$H$21, 5, FALSE)</f>
        <v>0</v>
      </c>
      <c r="K13" s="19">
        <f>VLOOKUP($C13, anpassa!$B$15:$H$21, 6, FALSE)</f>
        <v>0</v>
      </c>
      <c r="L13" s="19">
        <f>VLOOKUP($C13, anpassa!$B$15:$H$21, 7, FALSE)</f>
        <v>0</v>
      </c>
      <c r="N13" s="23">
        <f t="shared" si="0"/>
        <v>8</v>
      </c>
      <c r="O13" s="24">
        <f t="shared" si="2"/>
        <v>8.5</v>
      </c>
      <c r="P13" s="21">
        <f t="shared" si="4"/>
        <v>2.5</v>
      </c>
      <c r="R13" s="43"/>
    </row>
    <row r="14" spans="1:21" s="13" customFormat="1" ht="18" customHeight="1">
      <c r="A14" s="1"/>
      <c r="B14" s="26">
        <f t="shared" si="3"/>
        <v>45727</v>
      </c>
      <c r="C14" s="31" t="str">
        <f t="shared" si="1"/>
        <v>tis</v>
      </c>
      <c r="D14" s="32"/>
      <c r="E14" s="33">
        <v>11</v>
      </c>
      <c r="G14" s="19">
        <f>VLOOKUP($C14, anpassa!$B$15:$H$21, 2, FALSE)</f>
        <v>8.5</v>
      </c>
      <c r="H14" s="19">
        <f>VLOOKUP($C14, anpassa!$B$15:$H$21, 3, FALSE)</f>
        <v>16</v>
      </c>
      <c r="I14" s="19">
        <f>VLOOKUP($C14, anpassa!$B$15:$H$21, 4, FALSE)</f>
        <v>0</v>
      </c>
      <c r="J14" s="19">
        <f>VLOOKUP($C14, anpassa!$B$15:$H$21, 5, FALSE)</f>
        <v>0</v>
      </c>
      <c r="K14" s="19">
        <f>VLOOKUP($C14, anpassa!$B$15:$H$21, 6, FALSE)</f>
        <v>0</v>
      </c>
      <c r="L14" s="19">
        <f>VLOOKUP($C14, anpassa!$B$15:$H$21, 7, FALSE)</f>
        <v>0</v>
      </c>
      <c r="N14" s="23">
        <f t="shared" si="0"/>
        <v>7.5</v>
      </c>
      <c r="O14" s="24">
        <f t="shared" si="2"/>
        <v>8.5</v>
      </c>
      <c r="P14" s="21">
        <f t="shared" si="4"/>
        <v>1.5</v>
      </c>
      <c r="R14" s="43"/>
      <c r="S14" s="1"/>
    </row>
    <row r="15" spans="1:21" s="13" customFormat="1" ht="18" customHeight="1">
      <c r="A15" s="1"/>
      <c r="B15" s="26">
        <f t="shared" si="3"/>
        <v>45728</v>
      </c>
      <c r="C15" s="31" t="str">
        <f t="shared" si="1"/>
        <v>ons</v>
      </c>
      <c r="D15" s="32"/>
      <c r="E15" s="33">
        <v>12</v>
      </c>
      <c r="G15" s="19">
        <f>VLOOKUP($C15, anpassa!$B$15:$H$21, 2, FALSE)</f>
        <v>8</v>
      </c>
      <c r="H15" s="19">
        <f>VLOOKUP($C15, anpassa!$B$15:$H$21, 3, FALSE)</f>
        <v>16</v>
      </c>
      <c r="I15" s="19">
        <f>VLOOKUP($C15, anpassa!$B$15:$H$21, 4, FALSE)</f>
        <v>19</v>
      </c>
      <c r="J15" s="19">
        <f>VLOOKUP($C15, anpassa!$B$15:$H$21, 5, FALSE)</f>
        <v>21</v>
      </c>
      <c r="K15" s="19">
        <f>VLOOKUP($C15, anpassa!$B$15:$H$21, 6, FALSE)</f>
        <v>0</v>
      </c>
      <c r="L15" s="19">
        <f>VLOOKUP($C15, anpassa!$B$15:$H$21, 7, FALSE)</f>
        <v>0</v>
      </c>
      <c r="N15" s="23">
        <f t="shared" si="0"/>
        <v>10</v>
      </c>
      <c r="O15" s="24">
        <f t="shared" si="2"/>
        <v>8.5</v>
      </c>
      <c r="P15" s="21">
        <f t="shared" si="4"/>
        <v>3</v>
      </c>
      <c r="R15" s="43"/>
      <c r="S15" s="1"/>
    </row>
    <row r="16" spans="1:21" s="13" customFormat="1" ht="18" customHeight="1">
      <c r="A16" s="1"/>
      <c r="B16" s="26">
        <f t="shared" si="3"/>
        <v>45729</v>
      </c>
      <c r="C16" s="31" t="str">
        <f t="shared" si="1"/>
        <v>tor</v>
      </c>
      <c r="D16" s="32"/>
      <c r="E16" s="33">
        <v>13</v>
      </c>
      <c r="G16" s="19">
        <f>VLOOKUP($C16, anpassa!$B$15:$H$21, 2, FALSE)</f>
        <v>8</v>
      </c>
      <c r="H16" s="19">
        <f>VLOOKUP($C16, anpassa!$B$15:$H$21, 3, FALSE)</f>
        <v>17</v>
      </c>
      <c r="I16" s="19">
        <f>VLOOKUP($C16, anpassa!$B$15:$H$21, 4, FALSE)</f>
        <v>0</v>
      </c>
      <c r="J16" s="19">
        <f>VLOOKUP($C16, anpassa!$B$15:$H$21, 5, FALSE)</f>
        <v>0</v>
      </c>
      <c r="K16" s="19">
        <f>VLOOKUP($C16, anpassa!$B$15:$H$21, 6, FALSE)</f>
        <v>0</v>
      </c>
      <c r="L16" s="19">
        <f>VLOOKUP($C16, anpassa!$B$15:$H$21, 7, FALSE)</f>
        <v>0</v>
      </c>
      <c r="N16" s="23">
        <f t="shared" si="0"/>
        <v>9</v>
      </c>
      <c r="O16" s="24">
        <f t="shared" si="2"/>
        <v>8.5</v>
      </c>
      <c r="P16" s="21">
        <f t="shared" si="4"/>
        <v>3.5</v>
      </c>
      <c r="R16" s="43"/>
      <c r="S16" s="1"/>
    </row>
    <row r="17" spans="1:19" s="13" customFormat="1" ht="18" customHeight="1">
      <c r="A17" s="1"/>
      <c r="B17" s="26">
        <f t="shared" si="3"/>
        <v>45730</v>
      </c>
      <c r="C17" s="31" t="str">
        <f t="shared" si="1"/>
        <v>fre</v>
      </c>
      <c r="D17" s="32"/>
      <c r="E17" s="33">
        <v>14</v>
      </c>
      <c r="G17" s="19">
        <f>VLOOKUP($C17, anpassa!$B$15:$H$21, 2, FALSE)</f>
        <v>8</v>
      </c>
      <c r="H17" s="19">
        <f>VLOOKUP($C17, anpassa!$B$15:$H$21, 3, FALSE)</f>
        <v>15</v>
      </c>
      <c r="I17" s="19">
        <f>VLOOKUP($C17, anpassa!$B$15:$H$21, 4, FALSE)</f>
        <v>0</v>
      </c>
      <c r="J17" s="19">
        <f>VLOOKUP($C17, anpassa!$B$15:$H$21, 5, FALSE)</f>
        <v>0</v>
      </c>
      <c r="K17" s="19">
        <f>VLOOKUP($C17, anpassa!$B$15:$H$21, 6, FALSE)</f>
        <v>0</v>
      </c>
      <c r="L17" s="19">
        <f>VLOOKUP($C17, anpassa!$B$15:$H$21, 7, FALSE)</f>
        <v>0</v>
      </c>
      <c r="N17" s="23">
        <f t="shared" si="0"/>
        <v>7</v>
      </c>
      <c r="O17" s="24">
        <f t="shared" si="2"/>
        <v>8.5</v>
      </c>
      <c r="P17" s="21">
        <f t="shared" si="4"/>
        <v>2</v>
      </c>
      <c r="R17" s="43"/>
      <c r="S17" s="1"/>
    </row>
    <row r="18" spans="1:19" s="2" customFormat="1" ht="18" customHeight="1">
      <c r="A18" s="1"/>
      <c r="B18" s="26">
        <f t="shared" si="3"/>
        <v>45731</v>
      </c>
      <c r="C18" s="31" t="str">
        <f t="shared" si="1"/>
        <v>lör</v>
      </c>
      <c r="D18" s="34"/>
      <c r="E18" s="33">
        <v>15</v>
      </c>
      <c r="G18" s="19">
        <f>VLOOKUP($C18, anpassa!$B$15:$H$21, 2, FALSE)</f>
        <v>0</v>
      </c>
      <c r="H18" s="19">
        <f>VLOOKUP($C18, anpassa!$B$15:$H$21, 3, FALSE)</f>
        <v>0</v>
      </c>
      <c r="I18" s="19">
        <f>VLOOKUP($C18, anpassa!$B$15:$H$21, 4, FALSE)</f>
        <v>0</v>
      </c>
      <c r="J18" s="19">
        <f>VLOOKUP($C18, anpassa!$B$15:$H$21, 5, FALSE)</f>
        <v>0</v>
      </c>
      <c r="K18" s="19">
        <f>VLOOKUP($C18, anpassa!$B$15:$H$21, 6, FALSE)</f>
        <v>0</v>
      </c>
      <c r="L18" s="19">
        <f>VLOOKUP($C18, anpassa!$B$15:$H$21, 7, FALSE)</f>
        <v>0</v>
      </c>
      <c r="N18" s="23">
        <f t="shared" si="0"/>
        <v>0</v>
      </c>
      <c r="O18" s="24">
        <f t="shared" si="2"/>
        <v>0</v>
      </c>
      <c r="P18" s="21">
        <f t="shared" si="4"/>
        <v>2</v>
      </c>
      <c r="R18" s="43"/>
      <c r="S18" s="1"/>
    </row>
    <row r="19" spans="1:19" s="2" customFormat="1" ht="18" customHeight="1">
      <c r="A19" s="1"/>
      <c r="B19" s="26">
        <f t="shared" si="3"/>
        <v>45732</v>
      </c>
      <c r="C19" s="31" t="str">
        <f t="shared" si="1"/>
        <v>sön</v>
      </c>
      <c r="D19" s="34"/>
      <c r="E19" s="33">
        <v>16</v>
      </c>
      <c r="G19" s="19">
        <f>VLOOKUP($C19, anpassa!$B$15:$H$21, 2, FALSE)</f>
        <v>19</v>
      </c>
      <c r="H19" s="19">
        <f>VLOOKUP($C19, anpassa!$B$15:$H$21, 3, FALSE)</f>
        <v>21</v>
      </c>
      <c r="I19" s="19">
        <f>VLOOKUP($C19, anpassa!$B$15:$H$21, 4, FALSE)</f>
        <v>0</v>
      </c>
      <c r="J19" s="19">
        <f>VLOOKUP($C19, anpassa!$B$15:$H$21, 5, FALSE)</f>
        <v>0</v>
      </c>
      <c r="K19" s="19">
        <f>VLOOKUP($C19, anpassa!$B$15:$H$21, 6, FALSE)</f>
        <v>0</v>
      </c>
      <c r="L19" s="19">
        <f>VLOOKUP($C19, anpassa!$B$15:$H$21, 7, FALSE)</f>
        <v>0</v>
      </c>
      <c r="N19" s="23">
        <f t="shared" si="0"/>
        <v>2</v>
      </c>
      <c r="O19" s="24">
        <f t="shared" si="2"/>
        <v>0</v>
      </c>
      <c r="P19" s="21">
        <f t="shared" si="4"/>
        <v>4</v>
      </c>
      <c r="R19" s="43"/>
      <c r="S19" s="1"/>
    </row>
    <row r="20" spans="1:19" s="2" customFormat="1" ht="18" customHeight="1">
      <c r="A20" s="1"/>
      <c r="B20" s="26">
        <f t="shared" si="3"/>
        <v>45733</v>
      </c>
      <c r="C20" s="31" t="str">
        <f t="shared" si="1"/>
        <v>mån</v>
      </c>
      <c r="D20" s="34"/>
      <c r="E20" s="33">
        <v>17</v>
      </c>
      <c r="G20" s="19">
        <f>VLOOKUP($C20, anpassa!$B$15:$H$21, 2, FALSE)</f>
        <v>8</v>
      </c>
      <c r="H20" s="19">
        <f>VLOOKUP($C20, anpassa!$B$15:$H$21, 3, FALSE)</f>
        <v>16</v>
      </c>
      <c r="I20" s="19">
        <f>VLOOKUP($C20, anpassa!$B$15:$H$21, 4, FALSE)</f>
        <v>0</v>
      </c>
      <c r="J20" s="19">
        <f>VLOOKUP($C20, anpassa!$B$15:$H$21, 5, FALSE)</f>
        <v>0</v>
      </c>
      <c r="K20" s="19">
        <f>VLOOKUP($C20, anpassa!$B$15:$H$21, 6, FALSE)</f>
        <v>0</v>
      </c>
      <c r="L20" s="19">
        <f>VLOOKUP($C20, anpassa!$B$15:$H$21, 7, FALSE)</f>
        <v>0</v>
      </c>
      <c r="N20" s="23">
        <f t="shared" si="0"/>
        <v>8</v>
      </c>
      <c r="O20" s="24">
        <f t="shared" si="2"/>
        <v>8.5</v>
      </c>
      <c r="P20" s="21">
        <f t="shared" si="4"/>
        <v>3.5</v>
      </c>
      <c r="R20" s="43"/>
      <c r="S20" s="1"/>
    </row>
    <row r="21" spans="1:19" s="2" customFormat="1" ht="18" customHeight="1">
      <c r="A21" s="1"/>
      <c r="B21" s="26">
        <f t="shared" si="3"/>
        <v>45734</v>
      </c>
      <c r="C21" s="31" t="str">
        <f t="shared" si="1"/>
        <v>tis</v>
      </c>
      <c r="D21" s="34"/>
      <c r="E21" s="33">
        <v>18</v>
      </c>
      <c r="G21" s="19">
        <f>VLOOKUP($C21, anpassa!$B$15:$H$21, 2, FALSE)</f>
        <v>8.5</v>
      </c>
      <c r="H21" s="19">
        <f>VLOOKUP($C21, anpassa!$B$15:$H$21, 3, FALSE)</f>
        <v>16</v>
      </c>
      <c r="I21" s="19">
        <f>VLOOKUP($C21, anpassa!$B$15:$H$21, 4, FALSE)</f>
        <v>0</v>
      </c>
      <c r="J21" s="19">
        <f>VLOOKUP($C21, anpassa!$B$15:$H$21, 5, FALSE)</f>
        <v>0</v>
      </c>
      <c r="K21" s="19">
        <f>VLOOKUP($C21, anpassa!$B$15:$H$21, 6, FALSE)</f>
        <v>0</v>
      </c>
      <c r="L21" s="19">
        <f>VLOOKUP($C21, anpassa!$B$15:$H$21, 7, FALSE)</f>
        <v>0</v>
      </c>
      <c r="N21" s="23">
        <f t="shared" si="0"/>
        <v>7.5</v>
      </c>
      <c r="O21" s="24">
        <f t="shared" si="2"/>
        <v>8.5</v>
      </c>
      <c r="P21" s="21">
        <f t="shared" si="4"/>
        <v>2.5</v>
      </c>
      <c r="R21" s="43"/>
      <c r="S21" s="1"/>
    </row>
    <row r="22" spans="1:19" s="2" customFormat="1" ht="18" customHeight="1">
      <c r="A22" s="1"/>
      <c r="B22" s="26">
        <f t="shared" si="3"/>
        <v>45735</v>
      </c>
      <c r="C22" s="31" t="str">
        <f t="shared" si="1"/>
        <v>ons</v>
      </c>
      <c r="D22" s="34"/>
      <c r="E22" s="33">
        <v>19</v>
      </c>
      <c r="G22" s="19">
        <f>VLOOKUP($C22, anpassa!$B$15:$H$21, 2, FALSE)</f>
        <v>8</v>
      </c>
      <c r="H22" s="19">
        <f>VLOOKUP($C22, anpassa!$B$15:$H$21, 3, FALSE)</f>
        <v>16</v>
      </c>
      <c r="I22" s="19">
        <f>VLOOKUP($C22, anpassa!$B$15:$H$21, 4, FALSE)</f>
        <v>19</v>
      </c>
      <c r="J22" s="19">
        <f>VLOOKUP($C22, anpassa!$B$15:$H$21, 5, FALSE)</f>
        <v>21</v>
      </c>
      <c r="K22" s="19">
        <f>VLOOKUP($C22, anpassa!$B$15:$H$21, 6, FALSE)</f>
        <v>0</v>
      </c>
      <c r="L22" s="19">
        <f>VLOOKUP($C22, anpassa!$B$15:$H$21, 7, FALSE)</f>
        <v>0</v>
      </c>
      <c r="N22" s="23">
        <f t="shared" si="0"/>
        <v>10</v>
      </c>
      <c r="O22" s="24">
        <f t="shared" si="2"/>
        <v>8.5</v>
      </c>
      <c r="P22" s="21">
        <f t="shared" si="4"/>
        <v>4</v>
      </c>
      <c r="R22" s="43"/>
      <c r="S22" s="1"/>
    </row>
    <row r="23" spans="1:19" s="2" customFormat="1" ht="18" customHeight="1">
      <c r="A23" s="1"/>
      <c r="B23" s="26">
        <f t="shared" si="3"/>
        <v>45736</v>
      </c>
      <c r="C23" s="31" t="str">
        <f t="shared" si="1"/>
        <v>tor</v>
      </c>
      <c r="D23" s="34"/>
      <c r="E23" s="33">
        <v>20</v>
      </c>
      <c r="G23" s="19">
        <f>VLOOKUP($C23, anpassa!$B$15:$H$21, 2, FALSE)</f>
        <v>8</v>
      </c>
      <c r="H23" s="19">
        <f>VLOOKUP($C23, anpassa!$B$15:$H$21, 3, FALSE)</f>
        <v>17</v>
      </c>
      <c r="I23" s="19">
        <f>VLOOKUP($C23, anpassa!$B$15:$H$21, 4, FALSE)</f>
        <v>0</v>
      </c>
      <c r="J23" s="19">
        <f>VLOOKUP($C23, anpassa!$B$15:$H$21, 5, FALSE)</f>
        <v>0</v>
      </c>
      <c r="K23" s="19">
        <f>VLOOKUP($C23, anpassa!$B$15:$H$21, 6, FALSE)</f>
        <v>0</v>
      </c>
      <c r="L23" s="19">
        <f>VLOOKUP($C23, anpassa!$B$15:$H$21, 7, FALSE)</f>
        <v>0</v>
      </c>
      <c r="N23" s="23">
        <f t="shared" si="0"/>
        <v>9</v>
      </c>
      <c r="O23" s="24">
        <f t="shared" si="2"/>
        <v>8.5</v>
      </c>
      <c r="P23" s="21">
        <f t="shared" si="4"/>
        <v>4.5</v>
      </c>
      <c r="R23" s="43"/>
      <c r="S23" s="1"/>
    </row>
    <row r="24" spans="1:19" s="15" customFormat="1" ht="18" customHeight="1">
      <c r="A24" s="14"/>
      <c r="B24" s="26">
        <f t="shared" si="3"/>
        <v>45737</v>
      </c>
      <c r="C24" s="31" t="str">
        <f t="shared" si="1"/>
        <v>fre</v>
      </c>
      <c r="D24" s="35"/>
      <c r="E24" s="33">
        <v>21</v>
      </c>
      <c r="G24" s="19">
        <f>VLOOKUP($C24, anpassa!$B$15:$H$21, 2, FALSE)</f>
        <v>8</v>
      </c>
      <c r="H24" s="19">
        <f>VLOOKUP($C24, anpassa!$B$15:$H$21, 3, FALSE)</f>
        <v>15</v>
      </c>
      <c r="I24" s="19">
        <f>VLOOKUP($C24, anpassa!$B$15:$H$21, 4, FALSE)</f>
        <v>0</v>
      </c>
      <c r="J24" s="19">
        <f>VLOOKUP($C24, anpassa!$B$15:$H$21, 5, FALSE)</f>
        <v>0</v>
      </c>
      <c r="K24" s="19">
        <f>VLOOKUP($C24, anpassa!$B$15:$H$21, 6, FALSE)</f>
        <v>0</v>
      </c>
      <c r="L24" s="19">
        <f>VLOOKUP($C24, anpassa!$B$15:$H$21, 7, FALSE)</f>
        <v>0</v>
      </c>
      <c r="N24" s="23">
        <f t="shared" si="0"/>
        <v>7</v>
      </c>
      <c r="O24" s="24">
        <f t="shared" si="2"/>
        <v>8.5</v>
      </c>
      <c r="P24" s="21">
        <f t="shared" si="4"/>
        <v>3</v>
      </c>
      <c r="R24" s="43"/>
    </row>
    <row r="25" spans="1:19" s="15" customFormat="1" ht="18" customHeight="1">
      <c r="A25" s="14"/>
      <c r="B25" s="26">
        <f t="shared" si="3"/>
        <v>45738</v>
      </c>
      <c r="C25" s="31" t="str">
        <f t="shared" si="1"/>
        <v>lör</v>
      </c>
      <c r="D25" s="35"/>
      <c r="E25" s="33">
        <v>22</v>
      </c>
      <c r="G25" s="19">
        <f>VLOOKUP($C25, anpassa!$B$15:$H$21, 2, FALSE)</f>
        <v>0</v>
      </c>
      <c r="H25" s="19">
        <f>VLOOKUP($C25, anpassa!$B$15:$H$21, 3, FALSE)</f>
        <v>0</v>
      </c>
      <c r="I25" s="19">
        <f>VLOOKUP($C25, anpassa!$B$15:$H$21, 4, FALSE)</f>
        <v>0</v>
      </c>
      <c r="J25" s="19">
        <f>VLOOKUP($C25, anpassa!$B$15:$H$21, 5, FALSE)</f>
        <v>0</v>
      </c>
      <c r="K25" s="19">
        <f>VLOOKUP($C25, anpassa!$B$15:$H$21, 6, FALSE)</f>
        <v>0</v>
      </c>
      <c r="L25" s="19">
        <f>VLOOKUP($C25, anpassa!$B$15:$H$21, 7, FALSE)</f>
        <v>0</v>
      </c>
      <c r="N25" s="23">
        <f t="shared" si="0"/>
        <v>0</v>
      </c>
      <c r="O25" s="24">
        <f t="shared" si="2"/>
        <v>0</v>
      </c>
      <c r="P25" s="21">
        <f t="shared" si="4"/>
        <v>3</v>
      </c>
      <c r="R25" s="43"/>
    </row>
    <row r="26" spans="1:19" s="2" customFormat="1" ht="18" customHeight="1">
      <c r="A26" s="1"/>
      <c r="B26" s="26">
        <f t="shared" si="3"/>
        <v>45739</v>
      </c>
      <c r="C26" s="31" t="str">
        <f t="shared" si="1"/>
        <v>sön</v>
      </c>
      <c r="D26" s="34"/>
      <c r="E26" s="33">
        <v>23</v>
      </c>
      <c r="G26" s="19">
        <f>VLOOKUP($C26, anpassa!$B$15:$H$21, 2, FALSE)</f>
        <v>19</v>
      </c>
      <c r="H26" s="19">
        <f>VLOOKUP($C26, anpassa!$B$15:$H$21, 3, FALSE)</f>
        <v>21</v>
      </c>
      <c r="I26" s="19">
        <f>VLOOKUP($C26, anpassa!$B$15:$H$21, 4, FALSE)</f>
        <v>0</v>
      </c>
      <c r="J26" s="19">
        <f>VLOOKUP($C26, anpassa!$B$15:$H$21, 5, FALSE)</f>
        <v>0</v>
      </c>
      <c r="K26" s="19">
        <f>VLOOKUP($C26, anpassa!$B$15:$H$21, 6, FALSE)</f>
        <v>0</v>
      </c>
      <c r="L26" s="19">
        <f>VLOOKUP($C26, anpassa!$B$15:$H$21, 7, FALSE)</f>
        <v>0</v>
      </c>
      <c r="N26" s="23">
        <f t="shared" si="0"/>
        <v>2</v>
      </c>
      <c r="O26" s="24">
        <f t="shared" si="2"/>
        <v>0</v>
      </c>
      <c r="P26" s="21">
        <f t="shared" si="4"/>
        <v>5</v>
      </c>
      <c r="R26" s="43"/>
      <c r="S26" s="1"/>
    </row>
    <row r="27" spans="1:19" s="2" customFormat="1" ht="18" customHeight="1">
      <c r="A27" s="1"/>
      <c r="B27" s="26">
        <f t="shared" si="3"/>
        <v>45740</v>
      </c>
      <c r="C27" s="31" t="str">
        <f t="shared" si="1"/>
        <v>mån</v>
      </c>
      <c r="D27" s="34"/>
      <c r="E27" s="33">
        <v>24</v>
      </c>
      <c r="G27" s="19">
        <f>VLOOKUP($C27, anpassa!$B$15:$H$21, 2, FALSE)</f>
        <v>8</v>
      </c>
      <c r="H27" s="19">
        <f>VLOOKUP($C27, anpassa!$B$15:$H$21, 3, FALSE)</f>
        <v>16</v>
      </c>
      <c r="I27" s="19">
        <f>VLOOKUP($C27, anpassa!$B$15:$H$21, 4, FALSE)</f>
        <v>0</v>
      </c>
      <c r="J27" s="19">
        <f>VLOOKUP($C27, anpassa!$B$15:$H$21, 5, FALSE)</f>
        <v>0</v>
      </c>
      <c r="K27" s="19">
        <f>VLOOKUP($C27, anpassa!$B$15:$H$21, 6, FALSE)</f>
        <v>0</v>
      </c>
      <c r="L27" s="19">
        <f>VLOOKUP($C27, anpassa!$B$15:$H$21, 7, FALSE)</f>
        <v>0</v>
      </c>
      <c r="N27" s="23">
        <f t="shared" si="0"/>
        <v>8</v>
      </c>
      <c r="O27" s="24">
        <f t="shared" si="2"/>
        <v>8.5</v>
      </c>
      <c r="P27" s="21">
        <f t="shared" si="4"/>
        <v>4.5</v>
      </c>
      <c r="R27" s="43"/>
      <c r="S27" s="1"/>
    </row>
    <row r="28" spans="1:19" s="2" customFormat="1" ht="18" customHeight="1">
      <c r="A28" s="1"/>
      <c r="B28" s="26">
        <f t="shared" si="3"/>
        <v>45741</v>
      </c>
      <c r="C28" s="31" t="str">
        <f t="shared" si="1"/>
        <v>tis</v>
      </c>
      <c r="D28" s="34"/>
      <c r="E28" s="33">
        <v>25</v>
      </c>
      <c r="G28" s="19">
        <f>VLOOKUP($C28, anpassa!$B$15:$H$21, 2, FALSE)</f>
        <v>8.5</v>
      </c>
      <c r="H28" s="19">
        <f>VLOOKUP($C28, anpassa!$B$15:$H$21, 3, FALSE)</f>
        <v>16</v>
      </c>
      <c r="I28" s="19">
        <f>VLOOKUP($C28, anpassa!$B$15:$H$21, 4, FALSE)</f>
        <v>0</v>
      </c>
      <c r="J28" s="19">
        <f>VLOOKUP($C28, anpassa!$B$15:$H$21, 5, FALSE)</f>
        <v>0</v>
      </c>
      <c r="K28" s="19">
        <f>VLOOKUP($C28, anpassa!$B$15:$H$21, 6, FALSE)</f>
        <v>0</v>
      </c>
      <c r="L28" s="19">
        <f>VLOOKUP($C28, anpassa!$B$15:$H$21, 7, FALSE)</f>
        <v>0</v>
      </c>
      <c r="N28" s="23">
        <f t="shared" si="0"/>
        <v>7.5</v>
      </c>
      <c r="O28" s="24">
        <f t="shared" si="2"/>
        <v>8.5</v>
      </c>
      <c r="P28" s="21">
        <f t="shared" si="4"/>
        <v>3.5</v>
      </c>
      <c r="R28" s="43"/>
      <c r="S28" s="1"/>
    </row>
    <row r="29" spans="1:19" s="2" customFormat="1" ht="18" customHeight="1">
      <c r="A29" s="1"/>
      <c r="B29" s="26">
        <f t="shared" si="3"/>
        <v>45742</v>
      </c>
      <c r="C29" s="31" t="str">
        <f t="shared" si="1"/>
        <v>ons</v>
      </c>
      <c r="D29" s="34"/>
      <c r="E29" s="33">
        <v>26</v>
      </c>
      <c r="G29" s="19">
        <f>VLOOKUP($C29, anpassa!$B$15:$H$21, 2, FALSE)</f>
        <v>8</v>
      </c>
      <c r="H29" s="19">
        <f>VLOOKUP($C29, anpassa!$B$15:$H$21, 3, FALSE)</f>
        <v>16</v>
      </c>
      <c r="I29" s="19">
        <f>VLOOKUP($C29, anpassa!$B$15:$H$21, 4, FALSE)</f>
        <v>19</v>
      </c>
      <c r="J29" s="19">
        <f>VLOOKUP($C29, anpassa!$B$15:$H$21, 5, FALSE)</f>
        <v>21</v>
      </c>
      <c r="K29" s="19">
        <f>VLOOKUP($C29, anpassa!$B$15:$H$21, 6, FALSE)</f>
        <v>0</v>
      </c>
      <c r="L29" s="19">
        <f>VLOOKUP($C29, anpassa!$B$15:$H$21, 7, FALSE)</f>
        <v>0</v>
      </c>
      <c r="N29" s="23">
        <f t="shared" si="0"/>
        <v>10</v>
      </c>
      <c r="O29" s="24">
        <f t="shared" si="2"/>
        <v>8.5</v>
      </c>
      <c r="P29" s="21">
        <f t="shared" si="4"/>
        <v>5</v>
      </c>
      <c r="R29" s="43"/>
      <c r="S29" s="1"/>
    </row>
    <row r="30" spans="1:19" s="2" customFormat="1" ht="18" customHeight="1">
      <c r="A30" s="1"/>
      <c r="B30" s="26">
        <f t="shared" si="3"/>
        <v>45743</v>
      </c>
      <c r="C30" s="31" t="str">
        <f t="shared" si="1"/>
        <v>tor</v>
      </c>
      <c r="D30" s="34"/>
      <c r="E30" s="33">
        <v>27</v>
      </c>
      <c r="G30" s="19">
        <f>VLOOKUP($C30, anpassa!$B$15:$H$21, 2, FALSE)</f>
        <v>8</v>
      </c>
      <c r="H30" s="19">
        <f>VLOOKUP($C30, anpassa!$B$15:$H$21, 3, FALSE)</f>
        <v>17</v>
      </c>
      <c r="I30" s="19">
        <f>VLOOKUP($C30, anpassa!$B$15:$H$21, 4, FALSE)</f>
        <v>0</v>
      </c>
      <c r="J30" s="19">
        <f>VLOOKUP($C30, anpassa!$B$15:$H$21, 5, FALSE)</f>
        <v>0</v>
      </c>
      <c r="K30" s="19">
        <f>VLOOKUP($C30, anpassa!$B$15:$H$21, 6, FALSE)</f>
        <v>0</v>
      </c>
      <c r="L30" s="19">
        <f>VLOOKUP($C30, anpassa!$B$15:$H$21, 7, FALSE)</f>
        <v>0</v>
      </c>
      <c r="N30" s="23">
        <f t="shared" si="0"/>
        <v>9</v>
      </c>
      <c r="O30" s="24">
        <f t="shared" si="2"/>
        <v>8.5</v>
      </c>
      <c r="P30" s="21">
        <f t="shared" si="4"/>
        <v>5.5</v>
      </c>
      <c r="R30" s="43"/>
      <c r="S30" s="1"/>
    </row>
    <row r="31" spans="1:19" s="2" customFormat="1" ht="18" customHeight="1">
      <c r="A31" s="1"/>
      <c r="B31" s="26">
        <f t="shared" si="3"/>
        <v>45744</v>
      </c>
      <c r="C31" s="31" t="str">
        <f t="shared" si="1"/>
        <v>fre</v>
      </c>
      <c r="D31" s="34"/>
      <c r="E31" s="33">
        <v>28</v>
      </c>
      <c r="G31" s="19">
        <f>VLOOKUP($C31, anpassa!$B$15:$H$21, 2, FALSE)</f>
        <v>8</v>
      </c>
      <c r="H31" s="19">
        <f>VLOOKUP($C31, anpassa!$B$15:$H$21, 3, FALSE)</f>
        <v>15</v>
      </c>
      <c r="I31" s="19">
        <f>VLOOKUP($C31, anpassa!$B$15:$H$21, 4, FALSE)</f>
        <v>0</v>
      </c>
      <c r="J31" s="19">
        <f>VLOOKUP($C31, anpassa!$B$15:$H$21, 5, FALSE)</f>
        <v>0</v>
      </c>
      <c r="K31" s="19">
        <f>VLOOKUP($C31, anpassa!$B$15:$H$21, 6, FALSE)</f>
        <v>0</v>
      </c>
      <c r="L31" s="19">
        <f>VLOOKUP($C31, anpassa!$B$15:$H$21, 7, FALSE)</f>
        <v>0</v>
      </c>
      <c r="N31" s="23">
        <f t="shared" si="0"/>
        <v>7</v>
      </c>
      <c r="O31" s="24">
        <f t="shared" si="2"/>
        <v>8.5</v>
      </c>
      <c r="P31" s="21">
        <f t="shared" si="4"/>
        <v>4</v>
      </c>
      <c r="R31" s="43"/>
      <c r="S31" s="1"/>
    </row>
    <row r="32" spans="1:19" s="2" customFormat="1" ht="18" customHeight="1">
      <c r="A32" s="1"/>
      <c r="B32" s="26">
        <f t="shared" si="3"/>
        <v>45745</v>
      </c>
      <c r="C32" s="31" t="str">
        <f t="shared" si="1"/>
        <v>lör</v>
      </c>
      <c r="D32" s="34"/>
      <c r="E32" s="33">
        <v>29</v>
      </c>
      <c r="G32" s="19">
        <f>VLOOKUP($C32, anpassa!$B$15:$H$21, 2, FALSE)</f>
        <v>0</v>
      </c>
      <c r="H32" s="19">
        <f>VLOOKUP($C32, anpassa!$B$15:$H$21, 3, FALSE)</f>
        <v>0</v>
      </c>
      <c r="I32" s="19">
        <f>VLOOKUP($C32, anpassa!$B$15:$H$21, 4, FALSE)</f>
        <v>0</v>
      </c>
      <c r="J32" s="19">
        <f>VLOOKUP($C32, anpassa!$B$15:$H$21, 5, FALSE)</f>
        <v>0</v>
      </c>
      <c r="K32" s="19">
        <f>VLOOKUP($C32, anpassa!$B$15:$H$21, 6, FALSE)</f>
        <v>0</v>
      </c>
      <c r="L32" s="19">
        <f>VLOOKUP($C32, anpassa!$B$15:$H$21, 7, FALSE)</f>
        <v>0</v>
      </c>
      <c r="N32" s="23">
        <f t="shared" si="0"/>
        <v>0</v>
      </c>
      <c r="O32" s="24">
        <f t="shared" si="2"/>
        <v>0</v>
      </c>
      <c r="P32" s="21">
        <f t="shared" si="4"/>
        <v>4</v>
      </c>
      <c r="R32" s="43"/>
      <c r="S32" s="1"/>
    </row>
    <row r="33" spans="1:19" s="2" customFormat="1" ht="18" customHeight="1">
      <c r="A33" s="1"/>
      <c r="B33" s="26">
        <f t="shared" si="3"/>
        <v>45746</v>
      </c>
      <c r="C33" s="31" t="str">
        <f t="shared" si="1"/>
        <v>sön</v>
      </c>
      <c r="D33" s="34"/>
      <c r="E33" s="33">
        <v>30</v>
      </c>
      <c r="G33" s="19">
        <f>VLOOKUP($C33, anpassa!$B$15:$H$21, 2, FALSE)</f>
        <v>19</v>
      </c>
      <c r="H33" s="19">
        <f>VLOOKUP($C33, anpassa!$B$15:$H$21, 3, FALSE)</f>
        <v>21</v>
      </c>
      <c r="I33" s="19">
        <f>VLOOKUP($C33, anpassa!$B$15:$H$21, 4, FALSE)</f>
        <v>0</v>
      </c>
      <c r="J33" s="19">
        <f>VLOOKUP($C33, anpassa!$B$15:$H$21, 5, FALSE)</f>
        <v>0</v>
      </c>
      <c r="K33" s="19">
        <f>VLOOKUP($C33, anpassa!$B$15:$H$21, 6, FALSE)</f>
        <v>0</v>
      </c>
      <c r="L33" s="19">
        <f>VLOOKUP($C33, anpassa!$B$15:$H$21, 7, FALSE)</f>
        <v>0</v>
      </c>
      <c r="N33" s="23">
        <f t="shared" si="0"/>
        <v>2</v>
      </c>
      <c r="O33" s="24">
        <f t="shared" si="2"/>
        <v>0</v>
      </c>
      <c r="P33" s="21">
        <f t="shared" si="4"/>
        <v>6</v>
      </c>
      <c r="R33" s="43"/>
      <c r="S33" s="1"/>
    </row>
    <row r="34" spans="1:19" s="2" customFormat="1" ht="18" customHeight="1">
      <c r="A34" s="1"/>
      <c r="B34" s="26">
        <f t="shared" si="3"/>
        <v>45747</v>
      </c>
      <c r="C34" s="31" t="str">
        <f t="shared" si="1"/>
        <v>mån</v>
      </c>
      <c r="D34" s="34"/>
      <c r="E34" s="33">
        <v>31</v>
      </c>
      <c r="G34" s="19">
        <f>VLOOKUP($C34, anpassa!$B$15:$H$21, 2, FALSE)</f>
        <v>8</v>
      </c>
      <c r="H34" s="19">
        <f>VLOOKUP($C34, anpassa!$B$15:$H$21, 3, FALSE)</f>
        <v>16</v>
      </c>
      <c r="I34" s="19">
        <f>VLOOKUP($C34, anpassa!$B$15:$H$21, 4, FALSE)</f>
        <v>0</v>
      </c>
      <c r="J34" s="19">
        <f>VLOOKUP($C34, anpassa!$B$15:$H$21, 5, FALSE)</f>
        <v>0</v>
      </c>
      <c r="K34" s="19">
        <f>VLOOKUP($C34, anpassa!$B$15:$H$21, 6, FALSE)</f>
        <v>0</v>
      </c>
      <c r="L34" s="19">
        <f>VLOOKUP($C34, anpassa!$B$15:$H$21, 7, FALSE)</f>
        <v>0</v>
      </c>
      <c r="N34" s="23">
        <f t="shared" si="0"/>
        <v>8</v>
      </c>
      <c r="O34" s="24">
        <f t="shared" si="2"/>
        <v>8.5</v>
      </c>
      <c r="P34" s="21">
        <f t="shared" si="4"/>
        <v>5.5</v>
      </c>
      <c r="R34" s="43"/>
      <c r="S34" s="1"/>
    </row>
    <row r="35" spans="1:19" ht="22" customHeight="1">
      <c r="O35" s="50" t="s">
        <v>20</v>
      </c>
      <c r="P35" s="22">
        <f>P34</f>
        <v>5.5</v>
      </c>
    </row>
    <row r="36" spans="1:19" ht="22" customHeight="1">
      <c r="B36" s="14" t="s">
        <v>11</v>
      </c>
      <c r="G36" s="51" t="s">
        <v>21</v>
      </c>
    </row>
    <row r="37" spans="1:19" ht="18" customHeight="1">
      <c r="B37" s="61"/>
      <c r="E37" s="53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5"/>
    </row>
    <row r="38" spans="1:19" ht="50" customHeight="1">
      <c r="B38" s="61"/>
      <c r="E38" s="56"/>
      <c r="F38" s="57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5"/>
    </row>
    <row r="39" spans="1:19" ht="18" customHeight="1">
      <c r="B39" s="61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60"/>
    </row>
  </sheetData>
  <sheetProtection sheet="1" selectLockedCells="1"/>
  <mergeCells count="1">
    <mergeCell ref="G38:R38"/>
  </mergeCells>
  <conditionalFormatting sqref="C4:C34">
    <cfRule type="expression" dxfId="19" priority="1">
      <formula>OR(C4="lör", C4="sön")</formula>
    </cfRule>
  </conditionalFormatting>
  <conditionalFormatting sqref="E4:E34">
    <cfRule type="containsText" dxfId="18" priority="2" operator="containsText" text="L">
      <formula>NOT(ISERROR(SEARCH("L",E4)))</formula>
    </cfRule>
  </conditionalFormatting>
  <conditionalFormatting sqref="G4:L34">
    <cfRule type="expression" dxfId="17" priority="3">
      <formula>OR(TEXT($C4, "dddd")="lör", TEXT($C4, "dddd")="sön")</formula>
    </cfRule>
    <cfRule type="expression" dxfId="16" priority="4">
      <formula>OR(TEXT($E4, "dddd")="L")</formula>
    </cfRule>
  </conditionalFormatting>
  <printOptions horizontalCentered="1"/>
  <pageMargins left="0.39370078740157483" right="0.39370078740157483" top="0.78740157480314965" bottom="0.19685039370078741" header="0.51181102362204722" footer="0.51181102362204722"/>
  <pageSetup paperSize="9" fitToHeight="100" orientation="portrait" r:id="rId1"/>
  <headerFooter alignWithMargins="0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13</vt:i4>
      </vt:variant>
    </vt:vector>
  </HeadingPairs>
  <TitlesOfParts>
    <vt:vector size="26" baseType="lpstr">
      <vt:lpstr>anpassa</vt:lpstr>
      <vt:lpstr>aug</vt:lpstr>
      <vt:lpstr>sep</vt:lpstr>
      <vt:lpstr>okt</vt:lpstr>
      <vt:lpstr>nov</vt:lpstr>
      <vt:lpstr>dec</vt:lpstr>
      <vt:lpstr>jan</vt:lpstr>
      <vt:lpstr>feb</vt:lpstr>
      <vt:lpstr>mar</vt:lpstr>
      <vt:lpstr>apr</vt:lpstr>
      <vt:lpstr>maj</vt:lpstr>
      <vt:lpstr>jun</vt:lpstr>
      <vt:lpstr>jul</vt:lpstr>
      <vt:lpstr>anpassa!Utskriftsrubriker</vt:lpstr>
      <vt:lpstr>apr!Utskriftsrubriker</vt:lpstr>
      <vt:lpstr>aug!Utskriftsrubriker</vt:lpstr>
      <vt:lpstr>dec!Utskriftsrubriker</vt:lpstr>
      <vt:lpstr>feb!Utskriftsrubriker</vt:lpstr>
      <vt:lpstr>jan!Utskriftsrubriker</vt:lpstr>
      <vt:lpstr>jul!Utskriftsrubriker</vt:lpstr>
      <vt:lpstr>jun!Utskriftsrubriker</vt:lpstr>
      <vt:lpstr>maj!Utskriftsrubriker</vt:lpstr>
      <vt:lpstr>mar!Utskriftsrubriker</vt:lpstr>
      <vt:lpstr>nov!Utskriftsrubriker</vt:lpstr>
      <vt:lpstr>okt!Utskriftsrubriker</vt:lpstr>
      <vt:lpstr>sep!Utskriftsrubriker</vt:lpstr>
    </vt:vector>
  </TitlesOfParts>
  <Company>Struktiv</Company>
  <LinksUpToDate>false</LinksUpToDate>
  <SharedDoc>false</SharedDoc>
  <HyperlinkBase>https://www.struktiv.se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Cyxel</dc:title>
  <dc:creator>per.hansson@struktiv.se</dc:creator>
  <dc:description>Innehållet i den här filen får förändras och delas enligt reglerna för Creative Commons 
(BY - NC - SA), läs mer på www.struktiv.se/CC</dc:description>
  <cp:lastModifiedBy>Per Hansson</cp:lastModifiedBy>
  <cp:lastPrinted>2024-11-13T18:15:46Z</cp:lastPrinted>
  <dcterms:created xsi:type="dcterms:W3CDTF">2006-06-12T20:45:38Z</dcterms:created>
  <dcterms:modified xsi:type="dcterms:W3CDTF">2024-11-14T10:24:24Z</dcterms:modified>
  <cp:contentStatus>Version PA1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Ägare">
    <vt:lpwstr>Struktiv</vt:lpwstr>
  </property>
</Properties>
</file>